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C:\Users\DESKTOP\Desktop\PROJETOS\LEANDRO\2025\19 - ESCOLAS\E. M. TIA NEUZA LUCIANO\LICITAÇÃO\"/>
    </mc:Choice>
  </mc:AlternateContent>
  <xr:revisionPtr revIDLastSave="0" documentId="13_ncr:1_{A14FCAC4-AFB0-4101-91B5-0C7431C5BD55}" xr6:coauthVersionLast="45" xr6:coauthVersionMax="45" xr10:uidLastSave="{00000000-0000-0000-0000-000000000000}"/>
  <bookViews>
    <workbookView xWindow="-120" yWindow="-120" windowWidth="29040" windowHeight="15840" activeTab="1" xr2:uid="{00000000-000D-0000-FFFF-FFFF00000000}"/>
  </bookViews>
  <sheets>
    <sheet name="ORÇAMENTO " sheetId="21" r:id="rId1"/>
    <sheet name="COMPOSIÇÕES " sheetId="23" r:id="rId2"/>
  </sheets>
  <definedNames>
    <definedName name="_xlnm._FilterDatabase" localSheetId="0" hidden="1">'ORÇAMENTO '!$A$1:$I$10</definedName>
    <definedName name="_xlnm.Print_Area" localSheetId="0">'ORÇAMENTO '!$A$1:$I$94</definedName>
    <definedName name="CONCATENAR" localSheetId="0">CONCATENATE(#REF!," ",#REF!)</definedName>
    <definedName name="CONCATENAR">CONCATENATE(#REF!," ",#REF!)</definedName>
    <definedName name="NCOMPOSICOES">3</definedName>
    <definedName name="NCOTACOES">15</definedName>
    <definedName name="_xlnm.Print_Titles" localSheetId="0">'ORÇAMENTO '!$1:$8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8" i="21" l="1"/>
  <c r="G13" i="23" l="1"/>
  <c r="F18" i="23"/>
  <c r="G18" i="23" s="1"/>
  <c r="F17" i="23"/>
  <c r="G17" i="23" s="1"/>
  <c r="F24" i="23"/>
  <c r="G24" i="23" s="1"/>
  <c r="G23" i="23"/>
  <c r="G22" i="23"/>
  <c r="G21" i="23"/>
  <c r="G16" i="23"/>
  <c r="G15" i="23"/>
  <c r="G14" i="23"/>
  <c r="H86" i="21"/>
  <c r="I86" i="21" s="1"/>
  <c r="H76" i="21"/>
  <c r="I76" i="21" s="1"/>
  <c r="H72" i="21"/>
  <c r="I72" i="21" s="1"/>
  <c r="H71" i="21"/>
  <c r="I71" i="21" s="1"/>
  <c r="H54" i="21"/>
  <c r="I54" i="21" s="1"/>
  <c r="H32" i="21"/>
  <c r="I32" i="21" s="1"/>
  <c r="H33" i="21"/>
  <c r="I33" i="21" s="1"/>
  <c r="H34" i="21"/>
  <c r="I34" i="21" s="1"/>
  <c r="H24" i="21"/>
  <c r="I24" i="21" s="1"/>
  <c r="G20" i="23" l="1"/>
  <c r="H85" i="21"/>
  <c r="I85" i="21" s="1"/>
  <c r="H84" i="21"/>
  <c r="I84" i="21" s="1"/>
  <c r="H83" i="21"/>
  <c r="I83" i="21" s="1"/>
  <c r="H82" i="21"/>
  <c r="I82" i="21" s="1"/>
  <c r="H81" i="21"/>
  <c r="I81" i="21" s="1"/>
  <c r="H80" i="21"/>
  <c r="I80" i="21" s="1"/>
  <c r="H79" i="21"/>
  <c r="I79" i="21" s="1"/>
  <c r="H75" i="21"/>
  <c r="I75" i="21" s="1"/>
  <c r="I74" i="21" s="1"/>
  <c r="H69" i="21"/>
  <c r="I69" i="21" s="1"/>
  <c r="H70" i="21"/>
  <c r="I70" i="21" s="1"/>
  <c r="H68" i="21"/>
  <c r="I68" i="21" s="1"/>
  <c r="H67" i="21"/>
  <c r="I67" i="21" s="1"/>
  <c r="H66" i="21"/>
  <c r="I66" i="21" s="1"/>
  <c r="H65" i="21"/>
  <c r="I65" i="21" s="1"/>
  <c r="H64" i="21"/>
  <c r="I64" i="21" s="1"/>
  <c r="I63" i="21" l="1"/>
  <c r="I78" i="21"/>
  <c r="H61" i="21"/>
  <c r="I61" i="21" s="1"/>
  <c r="H60" i="21"/>
  <c r="I60" i="21" s="1"/>
  <c r="H59" i="21"/>
  <c r="I59" i="21" s="1"/>
  <c r="H58" i="21"/>
  <c r="I58" i="21" s="1"/>
  <c r="H57" i="21"/>
  <c r="I57" i="21" s="1"/>
  <c r="H38" i="21"/>
  <c r="I38" i="21" s="1"/>
  <c r="H39" i="21"/>
  <c r="I39" i="21" s="1"/>
  <c r="H40" i="21"/>
  <c r="I40" i="21" s="1"/>
  <c r="H41" i="21"/>
  <c r="I41" i="21" s="1"/>
  <c r="H42" i="21"/>
  <c r="I42" i="21" s="1"/>
  <c r="H43" i="21"/>
  <c r="I43" i="21" s="1"/>
  <c r="H44" i="21"/>
  <c r="I44" i="21" s="1"/>
  <c r="H45" i="21"/>
  <c r="I45" i="21" s="1"/>
  <c r="H46" i="21"/>
  <c r="I46" i="21" s="1"/>
  <c r="H47" i="21"/>
  <c r="I47" i="21" s="1"/>
  <c r="H48" i="21"/>
  <c r="I48" i="21" s="1"/>
  <c r="H53" i="21"/>
  <c r="I53" i="21" s="1"/>
  <c r="H52" i="21"/>
  <c r="I52" i="21" s="1"/>
  <c r="H51" i="21"/>
  <c r="I51" i="21" s="1"/>
  <c r="H15" i="21"/>
  <c r="I15" i="21" s="1"/>
  <c r="H16" i="21"/>
  <c r="I16" i="21" s="1"/>
  <c r="H17" i="21"/>
  <c r="I17" i="21" s="1"/>
  <c r="H18" i="21"/>
  <c r="I18" i="21" s="1"/>
  <c r="H19" i="21"/>
  <c r="I19" i="21" s="1"/>
  <c r="H20" i="21"/>
  <c r="I20" i="21" s="1"/>
  <c r="H21" i="21"/>
  <c r="I21" i="21" s="1"/>
  <c r="H22" i="21"/>
  <c r="I22" i="21" s="1"/>
  <c r="I50" i="21" l="1"/>
  <c r="I56" i="21"/>
  <c r="H30" i="21" l="1"/>
  <c r="I30" i="21" s="1"/>
  <c r="H31" i="21"/>
  <c r="I31" i="21" s="1"/>
  <c r="G11" i="23" l="1"/>
  <c r="G10" i="23"/>
  <c r="G9" i="23"/>
  <c r="G8" i="23"/>
  <c r="G7" i="23" l="1"/>
  <c r="H14" i="21" l="1"/>
  <c r="I14" i="21" s="1"/>
  <c r="H23" i="21"/>
  <c r="I23" i="21" s="1"/>
  <c r="H37" i="21" l="1"/>
  <c r="I37" i="21" s="1"/>
  <c r="H29" i="21"/>
  <c r="I29" i="21" s="1"/>
  <c r="H28" i="21"/>
  <c r="I28" i="21" s="1"/>
  <c r="H27" i="21"/>
  <c r="I27" i="21" s="1"/>
  <c r="H13" i="21"/>
  <c r="I13" i="21" s="1"/>
  <c r="I12" i="21" s="1"/>
  <c r="H10" i="21"/>
  <c r="I10" i="21" s="1"/>
  <c r="I26" i="21" l="1"/>
  <c r="I36" i="21"/>
  <c r="I9" i="21"/>
</calcChain>
</file>

<file path=xl/sharedStrings.xml><?xml version="1.0" encoding="utf-8"?>
<sst xmlns="http://schemas.openxmlformats.org/spreadsheetml/2006/main" count="418" uniqueCount="255">
  <si>
    <t>CÓDIGO</t>
  </si>
  <si>
    <t>SERVENTE COM ENCARGOS COMPLEMENTARES</t>
  </si>
  <si>
    <t>1.1</t>
  </si>
  <si>
    <t>FORMA DE EXECUÇÃO</t>
  </si>
  <si>
    <t>(    )</t>
  </si>
  <si>
    <t>DIRETA</t>
  </si>
  <si>
    <t>Indireta</t>
  </si>
  <si>
    <t>UNID</t>
  </si>
  <si>
    <t>QUANTIDADE</t>
  </si>
  <si>
    <t>PREÇO TOTAL</t>
  </si>
  <si>
    <t>TOTAL DO SUBITEM</t>
  </si>
  <si>
    <t>TOTAL</t>
  </si>
  <si>
    <t>SETOP</t>
  </si>
  <si>
    <t>(  x  )</t>
  </si>
  <si>
    <t>SERVIÇOS PRELIMINARES</t>
  </si>
  <si>
    <t>BDI</t>
  </si>
  <si>
    <t>PREÇO UNIT C/ BDI</t>
  </si>
  <si>
    <t>PREÇO UNIT S/ BDI</t>
  </si>
  <si>
    <t>FONTE</t>
  </si>
  <si>
    <r>
      <t xml:space="preserve">ISS DO MUNICÍPIO: </t>
    </r>
    <r>
      <rPr>
        <sz val="12"/>
        <rFont val="Arial"/>
        <family val="2"/>
      </rPr>
      <t>3%</t>
    </r>
  </si>
  <si>
    <t>SINAPI</t>
  </si>
  <si>
    <t>SINAPI-I</t>
  </si>
  <si>
    <t>ITEM</t>
  </si>
  <si>
    <t>DESCRIÇÃO DO ITEM</t>
  </si>
  <si>
    <t>COMPOSIÇÕES</t>
  </si>
  <si>
    <t>COMPOSIÇÃO</t>
  </si>
  <si>
    <t>COMPOS-001</t>
  </si>
  <si>
    <t>m2</t>
  </si>
  <si>
    <t>m</t>
  </si>
  <si>
    <t>un</t>
  </si>
  <si>
    <t>H</t>
  </si>
  <si>
    <t>ED-28427</t>
  </si>
  <si>
    <r>
      <t xml:space="preserve">CONTRATANTE: </t>
    </r>
    <r>
      <rPr>
        <sz val="12"/>
        <rFont val="Arial"/>
        <family val="2"/>
      </rPr>
      <t>MUNICÍPIO DE MUTUM - MG</t>
    </r>
  </si>
  <si>
    <t>ENGENHEIRO CIVIL</t>
  </si>
  <si>
    <t>2</t>
  </si>
  <si>
    <t>2.1</t>
  </si>
  <si>
    <t>2.2</t>
  </si>
  <si>
    <t>2.3</t>
  </si>
  <si>
    <t>3</t>
  </si>
  <si>
    <t>3.1</t>
  </si>
  <si>
    <t>3.2</t>
  </si>
  <si>
    <t>3.3</t>
  </si>
  <si>
    <t>4</t>
  </si>
  <si>
    <t>4.1</t>
  </si>
  <si>
    <t>4.2</t>
  </si>
  <si>
    <t>PLANILHA ORÇAMENTÁRIA DE CUSTOS</t>
  </si>
  <si>
    <t>LEANDRO DE SOUZA COSTA</t>
  </si>
  <si>
    <t>CREA-ES 037.338/D</t>
  </si>
  <si>
    <t>m3</t>
  </si>
  <si>
    <t>kg</t>
  </si>
  <si>
    <r>
      <t xml:space="preserve">RESPONSÁVEL TÉCNICO: </t>
    </r>
    <r>
      <rPr>
        <sz val="12"/>
        <rFont val="Arial"/>
        <family val="2"/>
      </rPr>
      <t>LEANDRO DE SOUZA COSTA; CREA-ES 037.338/D</t>
    </r>
  </si>
  <si>
    <t>REBOCO COM ARGAMASSA, TRAÇO 1:2:8 (CIMENTO, CAL E AREIA), ESP. 20MM, APLICAÇÃO MANUAL, INCLUSIVE ARGAMASSA COM PREPARO MECANIZADO, EXCLUSIVE CHAPISCO</t>
  </si>
  <si>
    <t>ED-50761</t>
  </si>
  <si>
    <t>3.4</t>
  </si>
  <si>
    <t>3.5</t>
  </si>
  <si>
    <t>4.3</t>
  </si>
  <si>
    <r>
      <t xml:space="preserve">OBRA: </t>
    </r>
    <r>
      <rPr>
        <sz val="12"/>
        <rFont val="Arial"/>
        <family val="2"/>
      </rPr>
      <t xml:space="preserve">REFORMA E.M. TIA NEUZA LUCIANO  </t>
    </r>
  </si>
  <si>
    <r>
      <t xml:space="preserve">ENDEREÇO: </t>
    </r>
    <r>
      <rPr>
        <sz val="12"/>
        <rFont val="Arial"/>
        <family val="2"/>
      </rPr>
      <t>AVENIDA JOÃO TEIXEIRA, Nº 127 - BAIRRO CANTINHO DO CÉU, MUTUM – MG</t>
    </r>
  </si>
  <si>
    <r>
      <rPr>
        <b/>
        <sz val="12"/>
        <rFont val="Arial"/>
        <family val="2"/>
      </rPr>
      <t>PREÇO DE CUSTO:</t>
    </r>
    <r>
      <rPr>
        <sz val="12"/>
        <rFont val="Arial"/>
        <family val="2"/>
      </rPr>
      <t xml:space="preserve"> SETOP - SEM DESONERAÇÃO FISCAL, REGIÃO LESTE, JANEIRO / 2025;  SINAPI – NÃO DESONERADO ABRIL / 2025</t>
    </r>
  </si>
  <si>
    <r>
      <t xml:space="preserve">PRAZO DE EXECUÇÃO: </t>
    </r>
    <r>
      <rPr>
        <sz val="12"/>
        <rFont val="Arial"/>
        <family val="2"/>
      </rPr>
      <t>90 DIAS</t>
    </r>
  </si>
  <si>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</si>
  <si>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 xml:space="preserve">REMOÇÕES E DEMOLIÇÕES </t>
  </si>
  <si>
    <t>DEMOLIÇÃO MANUAL DE CONSTRUÇÃO EM ALVENARIAS DE VEDAÇÃO, COM ESPESSURA MÁXIMA DE 15CM, INCLUSIVE REMOÇÃO COM REAPROVEITAMENTO DE ESQUADRIAS, AFASTAMENTO E EMPILHAMENTO, EXCLUSIVE TRANSPORTE E RETIRADA DO MATERIAL DEMOLIDO/REMOVIDO NÃO REAPROVEITÁVEL</t>
  </si>
  <si>
    <t>ED-28338</t>
  </si>
  <si>
    <t>REMOÇÃO MANUAL DE TELHA EM FIBROCIMENTO, TIPO ONDULADA, COM REAPROVEITAMENTO, INCLUSIVE AFASTAMENTO E EMPILHAMENTO, EXCLUSIVE TRANSPORTE E RETIRADA DO MATERIAL REMOVIDO NÃO REAPROVEITÁVEL</t>
  </si>
  <si>
    <t>ED-48512</t>
  </si>
  <si>
    <t>DEMOLIÇÃO MANUAL DE PISO CIMENTADO OU CONTRAPISO DE ARGAMASSA, COM ESPESSURA MÁXIMA DE 10CM, INCLUSIVE AFASTAMENTO E EMPILHAMENTO, EXCLUSIVE TRANSPORTE E RETIRADA DO MATERIAL DEMOLIDO</t>
  </si>
  <si>
    <t>ED-48479</t>
  </si>
  <si>
    <t>REMOÇÃO MANUAL DE LUMINÁRIA COMPACTA (PLAFON, PAINEL LED, ETC.) EMBUTIDA OU SOBREPOR, COM REAPROVEITAMENTO, INCLUSIVE AFASTAMENTO E EMPILHAMENTO, EXCLUSIVE TRANSPORTE E RETIRADA DO MATERIAL REMOVIDO NÃO REAPROVEITÁVEL</t>
  </si>
  <si>
    <t>ED-48469</t>
  </si>
  <si>
    <t>REMOÇÃO DE LOUÇAS (LAVATÓRIO, BANHEIRA, PIA, VASO SANITÁRIO, TANQUE), COM REAPROVEITAMENTO, INCLUSIVE AFASTAMENTO E EMPILHAMENTO, EXCLUSIVE TRANSPORTE E RETIRADA DO MATERIAL REMOVIDO NÃO REAPROVEITÁVEL</t>
  </si>
  <si>
    <t>ED-48467</t>
  </si>
  <si>
    <t>REMOÇÃO MANUAL DE ESQUADRIA METÁLICA, COM REAPROVEITAMENTO, INCLUSIVE MARCO/ALIZAR/GUARNIÇÕES, AFASTAMENTO E EMPILHAMENTO, EXCLUSIVE TRANSPORTE E RETIRADA DO MATERIAL REMOVIDO NÃO REAPROVEITÁVEL</t>
  </si>
  <si>
    <t>ED-48497</t>
  </si>
  <si>
    <t>REMOÇÃO MANUAL DE CONJUNTO DE ALIZARES, COM REAPROVEITAMENTO, INCLUSIVE AFASTAMENTO E EMPILHAMENTO, EXCLUSIVE TRANSPORTE E RETIRADA DO MATERIAL REMOVIDO NÃO REAPROVEITÁVEL</t>
  </si>
  <si>
    <t>cj</t>
  </si>
  <si>
    <t>ED-48496</t>
  </si>
  <si>
    <t>REMOÇÃO MANUAL DE ESQUADRIA EM MADEIRA, COM REAPROVEITAMENTO, INCLUSIVE REMOÇÃO DE MARCO/ALIZAR/ GUARNIÇÕES, AFASTAMENTO E EMPILHAMENTO, EXCLUSIVE TRANSPORTE E RETIRADA DO MATERIAL REMOVIDO NÃO REAPROVEITÁVEL</t>
  </si>
  <si>
    <t>ED-48493</t>
  </si>
  <si>
    <t>DEMOLIÇÃO MANUAL DE REBOCO OU EMBOÇO, COM ESPESSURA DE ATÉ 55MM, INCLUSIVE AFASTAMENTO E EMPILHAMENTO, EXCLUSIVE TRANSPORTE E RETIRADA DO MATERIAL DEMOLIDO</t>
  </si>
  <si>
    <t>ED-48501</t>
  </si>
  <si>
    <t>REMOÇÃO MANUAL DE MARCO EM MADEIRA OU METÁLICO, COM REAPROVEITAMENTO, INCLUSIVE AFASTAMENTO E EMPILHAMENTO, EXCLUSIVE TRANSPORTE E RETIRADA DO
MATERIAL REMOVIDO NÃO REAPROVEITÁVEL</t>
  </si>
  <si>
    <t>ED-48495</t>
  </si>
  <si>
    <t>DEMOLIÇÃO MANUAL DE REVESTIMENTO CERÂMICO, AZULEJO OU LADRILHO HIDRÁULICO, INCLUSIVE AFASTAMENTO E EMPILHAMENTO, EXCLUSIVE DEMOLIÇÃO DO REBOCO OU
EMBOÇO, TRANSPORTE E RETIRADA DO MATERIAL DEMOLIDO</t>
  </si>
  <si>
    <t>ED-48502</t>
  </si>
  <si>
    <t>REVESTIMENTO PAREDES E TETO</t>
  </si>
  <si>
    <t>2.4</t>
  </si>
  <si>
    <t>2.5</t>
  </si>
  <si>
    <t>2.6</t>
  </si>
  <si>
    <t>2.7</t>
  </si>
  <si>
    <t>2.8</t>
  </si>
  <si>
    <t>2.9</t>
  </si>
  <si>
    <t>2.10</t>
  </si>
  <si>
    <t>2.11</t>
  </si>
  <si>
    <t>ALVENARIA DE VEDAÇÃO COM TIJOLO CERÂMICO FURADO, ESP.14CM, PARA REVESTIMENTO, INCLUSIVE ARGAMASSA PARA ASSENTAMENTO</t>
  </si>
  <si>
    <t>ED-48232</t>
  </si>
  <si>
    <t>CHAPISCO COM ARGAMASSA, TRAÇO 1:3 (CIMENTO E AREIA), ESP. 5MM, APLICADO EM ALVENARIA/ESTRUTURA DE CONCRETO COM COLHER, INCLUSIVE ARGAMASSA COM PREPARO MECANIZADO</t>
  </si>
  <si>
    <t>ED-50727</t>
  </si>
  <si>
    <t>DIVISORIA SANITÁRIA, TIPO CABINE, EM GRANITO CINZA POLIDO, ESP = 3CM, ASSENTADO COM ARGAMASSA COLANTE AC III-E, EXCLUSIVE FERRAGENS. AF_01/2021</t>
  </si>
  <si>
    <t>REVESTIMENTO COM CERÂMICA APLICADO EM PAREDE, ACABAMENTO ESMALTADO, AMBIENTE INTERNO/EXTERNO, PADRÃO EXTRA, DIMENSÃO DA PEÇA ATÉ 2025 CM2, PEI III, ASSENTAMENTO COM ARGAMASSA INDUSTRIALIZADA, INCLUSIVE REJUNTAMENTO</t>
  </si>
  <si>
    <t>ED-9081</t>
  </si>
  <si>
    <t xml:space="preserve">INSTALAÇÕES HIDROSSANITÁRIAS </t>
  </si>
  <si>
    <t>PONTO DE EMBUTIR PARA ESGOTO EM TUBO PVC RÍGIDO, PB -SÉRIE NORMAL, DN 40MM (1.1/2"), EMBUTIDO NA ALVENARIA/PISO, COM ALTURA (SAÍDA) DE 50CM DO PISO, COM DISTÂNCIA DE ATÉ CINCO (5) METROS DO RAMAL DE ESGOTO, EXCLUSIVE ESCAVAÇÃO, INCLUSIVE CONEXÕES E FIXAÇÃO DO TUBO COM ENCHIMENTO DO RASGO NA ALVENARIA/CONCRETO COM ARGAMASSA</t>
  </si>
  <si>
    <t>ED-50223</t>
  </si>
  <si>
    <t>4.4</t>
  </si>
  <si>
    <t>4.5</t>
  </si>
  <si>
    <t>4.6</t>
  </si>
  <si>
    <t>4.7</t>
  </si>
  <si>
    <t>4.8</t>
  </si>
  <si>
    <t>4.9</t>
  </si>
  <si>
    <t>4.10</t>
  </si>
  <si>
    <t>4.11</t>
  </si>
  <si>
    <t>4.12</t>
  </si>
  <si>
    <t>PONTO DE EMBUTIR PARA ESGOTO EM TUBO PVC RÍGIDO, PBV -SÉRIE NORMAL, DN 100MM (4"), EMBUTIDO EM PISO COMDISTÂNCIA DE ATÉ CINCO (5) METROS DO RAMAL DE ESGOTO, INCLUSIVE CONEXÕES E FIXAÇÃO DO TUBO COM ENCHIMENTO
DO RASGO NO CONCRETO COM ARGAMASSA</t>
  </si>
  <si>
    <t>ED-50225</t>
  </si>
  <si>
    <t>ED-50224</t>
  </si>
  <si>
    <t>PONTO DE EMBUTIR PARA ESGOTO EM TUBO PVC RÍGIDO, PBV - SÉRIE NORMAL, DN 50MM (2"), EMBUTIDO EM PISO COM DISTÂNCIA DE ATÉ CINCO (5) METROS DO RAMAL DE ESGOTO, EXCLUSIVE ESCAVAÇÃO, INCLUSIVE CONEXÕES E FIXAÇÃO DO TUBO COM ENCHIMENTO DO RASGO NO CONCRETO COM ARGAMASSA</t>
  </si>
  <si>
    <t>RALO SIFONADO PVC CILINDRICO 100 X 70 X 40 MM COM GRELHA QUADRADA</t>
  </si>
  <si>
    <t>ED-49957</t>
  </si>
  <si>
    <t>VASO SANITÁRIO SIFONADO COM CAIXA ACOPLADA LOUÇA BRANCA - PADRÃO MÉDIO, INCLUSO ENGATE FLEXÍVEL EM METAL CROMADO, 1/2 X 40CM - FORNECIMENTO E INSTALAÇÃO. AF_01/2020</t>
  </si>
  <si>
    <t>CUBA DE LOUÇA BRANCA DE EMBUTIR, FORMATO OVAL, INCLUSIVE VÁLVULA DE ESCOAMENTO DE METAL COM ACABAMENTO CROMADO, SIFÃO DE METAL TIPO COPO COM ACABAMENTO CROMADO</t>
  </si>
  <si>
    <t>ED-50279</t>
  </si>
  <si>
    <t>BANCADA EM GRANITO CINZA ANDORINHA E = 3 CM, APOIADA EM
CONSOLE DE METALON 20 X 30 MM</t>
  </si>
  <si>
    <t>ED-48343</t>
  </si>
  <si>
    <t>CUBA EM AÇO INOXIDÁVEL DE EMBUTIR, AISI 304, APLICAÇÃO PARA PIA (465X330X115MM), NÚMERO 1, ASSENTAMENTO EM BANCADA, INCLUSIVE VÁLVULA DE ESCOAMENTO DE METAL COM ACABAMENTO CROMADO, SIFÃO DE METAL TIPO COPO COM ACABAMENTO CROMADO</t>
  </si>
  <si>
    <t>ED-50277</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</si>
  <si>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</si>
  <si>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</si>
  <si>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TORNEIRA METÁLICA PARA PIA, ABERTURA 1/4 DE VOLTA, ACABAMENTO CROMADO, SEM AREJADOR, APLICAÇÃO DE PAREDE</t>
  </si>
  <si>
    <t>ED-50327</t>
  </si>
  <si>
    <t>ASSENTO PLÁSTICO PARA BACIA SANITÁRIA, NA COR BRANCA, PADRÃO POPULAR, INCLUSIVE ACESSÓRIOS PARA FIXAÇÃO</t>
  </si>
  <si>
    <t>ED-48156</t>
  </si>
  <si>
    <t>INSTALAÇÃO LAVATÓRIO LOUÇA BRANCA COM COLUNA</t>
  </si>
  <si>
    <r>
      <rPr>
        <b/>
        <sz val="11"/>
        <color theme="1"/>
        <rFont val="Calibri"/>
        <family val="2"/>
        <scheme val="minor"/>
      </rPr>
      <t>OBRA:</t>
    </r>
    <r>
      <rPr>
        <sz val="11"/>
        <color theme="1"/>
        <rFont val="Calibri"/>
        <family val="2"/>
        <scheme val="minor"/>
      </rPr>
      <t xml:space="preserve"> REFORMA E.M. TIA NEUZA LUCIANO</t>
    </r>
  </si>
  <si>
    <r>
      <t xml:space="preserve">ENDEREÇO: </t>
    </r>
    <r>
      <rPr>
        <sz val="11"/>
        <color theme="1"/>
        <rFont val="Calibri"/>
        <family val="2"/>
        <scheme val="minor"/>
      </rPr>
      <t>AVENIDA JOÃO TEIXEIRA, Nº 127 - BAIRRO CANTINHO DO CÉU, MUTUM – MG</t>
    </r>
  </si>
  <si>
    <t>REJUNTE EPOXI, QUALQUER COR</t>
  </si>
  <si>
    <t>ENCANADOR OU BOMBEIRO HIDRÁULICO COM ENCARGOS COMPLEMENTARES</t>
  </si>
  <si>
    <t>PARAFUSO NIQUELADO 3 1/2" COM ACABAMENTO CROMADO PARA FIXAR PECA SANITARIA, INCLUI PORCA CEGA, ARRUELA E BUCHA DE NYLON TAMANHO S-8</t>
  </si>
  <si>
    <t xml:space="preserve">INSTALAÇÕES ELÉTRICAS </t>
  </si>
  <si>
    <t>PONTO DE EMBUTIR PARA UM (1) INTERRUPTOR SIMPLES (10A-250V), COM PLACA 4"X2" DE UM (1) POSTO, COM ELETRODUTO FLEXÍVEL CORRUGADO, ANTI-CHAMA, DN 25MM (3/4"), EMBUTIDO NA ALVENARIA E CABO DE COBRE FLEXÍVEL, CLASSE 5,ISOLAMENTO TIPO LSHF/ATOX, NÃO HALOGENADO, SEÇÃO 1,5MM2 (70°C-450/750V), COM DISTÂNCIA DE ATÉ DEZ (10) METROSDO PONTO DE DERIVAÇÃO, INCLUSIVE CAIXA DE LIGAÇÃO, SUPORTE E FIXAÇÃO DO ELETRODUTO COM ENCHIMENTO DO RASGO NA ALVENARIA/CONCRETO COM ARGAMASSA</t>
  </si>
  <si>
    <t>ED-50227</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</si>
  <si>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</si>
  <si>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</si>
  <si>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LUMINÁRIA TIPO PLAFON CIRCULAR, DE SOBREPOR, COM LED DE 12/13 W - FORNECIMENTO E INSTALAÇÃO. AF_09/2024</t>
  </si>
  <si>
    <t>5</t>
  </si>
  <si>
    <t>5.1</t>
  </si>
  <si>
    <t>5.2</t>
  </si>
  <si>
    <t>5.3</t>
  </si>
  <si>
    <t>6</t>
  </si>
  <si>
    <t>COBERTURA</t>
  </si>
  <si>
    <t>6.1</t>
  </si>
  <si>
    <t>6.2</t>
  </si>
  <si>
    <t>6.3</t>
  </si>
  <si>
    <t>6.4</t>
  </si>
  <si>
    <t>6.5</t>
  </si>
  <si>
    <t>COBERTURA EM TELHA DE FIBROCIMENTO, TIPO ONDULADA, ESP. 5MM, COM RECOBRIMENTO TRANSVERSAL E LONGITUDINAL, EXCLUSIVE CUMEEIRA E ENGRADAMENTO, INCLUSIVE ACESSÓRIOS DE FIXAÇÃO E IÇAMENTO MANUAL VERTICAL</t>
  </si>
  <si>
    <t>ED-48423</t>
  </si>
  <si>
    <t>CONDUTOR CIRCULAR DE ÁGUA PLUVIAL PARA DO TELHADO EM TUBO DE PVC, DIÂMETRO DE 100MM, INCLUSIVE CONEXÕES E SUPORTES</t>
  </si>
  <si>
    <t>ED-50668</t>
  </si>
  <si>
    <t>CALHA EM CHAPA GALVANIZADA, ESP. 0,5MM (GSG-26), COM DESENVOLVIMENTO DE 50CM, INCLUSIVE IÇAMENTO MANUAL VERTICAL</t>
  </si>
  <si>
    <t>ED-50663</t>
  </si>
  <si>
    <t>TRAMA DE AÇO COMPOSTA POR TERÇAS PARA TELHADOS DE ATÉ 2 ÁGUAS PARA TELHA ONDULADA DE FIBROCIMENTO, METÁLICA, PLÁSTICA OU TERMOACÚSTICA, INCLUSO TRANSPORTE VERTICAL. AF_07/2019</t>
  </si>
  <si>
    <t>7</t>
  </si>
  <si>
    <t>ESQUADRIAS</t>
  </si>
  <si>
    <t>7.1</t>
  </si>
  <si>
    <t>7.2</t>
  </si>
  <si>
    <t>7.3</t>
  </si>
  <si>
    <t>7.4</t>
  </si>
  <si>
    <t>7.5</t>
  </si>
  <si>
    <t>7.6</t>
  </si>
  <si>
    <t>7.7</t>
  </si>
  <si>
    <t>LIXAMENTO MANUAL EM SUPERFÍCIE DE MADEIRA PARA REMOÇÃO DE TINTA E/OU VERNIZ</t>
  </si>
  <si>
    <t>ED-50507</t>
  </si>
  <si>
    <t>PINTURA ESMALTE BASE SOLVENTE EM SUPERFÍCIE DE MADEIRA, DUAS (2) DEMÃOS, COM APLICAÇÃO MANUAL, INCLUSIVE PREPARAÇÃO DA SUPERFÍCIE COM LIXAMENTO, EXCLUSIVE FUNDO NIVELADOR E MASSA A ÓLEO</t>
  </si>
  <si>
    <t>ED-28438</t>
  </si>
  <si>
    <t>MARCO DE MADEIRA, DIMENSÃO (90X210)CM, LARGURA DE 14CM, ACABAMENTO NATURAL PARA PINTURA/VERNIZ, INCLUSIVE ASSENTAMENTO, EXCLUSIVE FOLHA DE PORTA, FERRAGENS E PINTURA/VERNIZ</t>
  </si>
  <si>
    <t>ED-49592</t>
  </si>
  <si>
    <t>ED-49603</t>
  </si>
  <si>
    <t>PORTA DE MADEIRA COMPLETA, DIMENSÃO (90X210)CM, TIPO DE ABRIR, UMA (1) FOLHA, ACABAMENTO NATURAL PARA PINTURA/VERNIZ, TIPO PRANCHETA/SARRAFEADA, INCLUSIVE MARCO, ALIZAR E FERRAGENS, EXCLUSIVE PINTURA/VERNIZ</t>
  </si>
  <si>
    <t>MACANETA ALAVANCA, RETA SIMPLES / OCA, CROMADA, COMPRIMENTO DE 10 A 16 CM, ACABAMENTO PADRAO POPULAR - SOMENTE MACANETAS</t>
  </si>
  <si>
    <t>par</t>
  </si>
  <si>
    <t>PINTURA ESMALTE BASE SOLVENTE EM ESTRUTURA METÁLICA, DUAS (2) DEMÃOS, COM APLICAÇÃO MANUAL, INCLUSIVE UMA (1) DEMÃO FUNDO GALVANIZADO</t>
  </si>
  <si>
    <t>ED-50497</t>
  </si>
  <si>
    <t>LIXAMENTO MANUAL EM SUPERFÍCIE METÁLICA PARA REMOÇÃO DE TINTA E/OU FUNDO ANTICORROSIVA</t>
  </si>
  <si>
    <t>ED-50508</t>
  </si>
  <si>
    <t>8</t>
  </si>
  <si>
    <t>REVESTIMENTO PISO</t>
  </si>
  <si>
    <t>8.1</t>
  </si>
  <si>
    <t>ED-51145</t>
  </si>
  <si>
    <t>9</t>
  </si>
  <si>
    <t>9.1</t>
  </si>
  <si>
    <t>9.2</t>
  </si>
  <si>
    <t>9.3</t>
  </si>
  <si>
    <t>9.4</t>
  </si>
  <si>
    <t>LIXAMENTO MANUAL EM PAREDE PARA REMOÇÃO DE TINTA</t>
  </si>
  <si>
    <t>ED-50505</t>
  </si>
  <si>
    <t>LIXAMENTO MANUAL EM TETO PARA REMOÇÃO DE TINTA</t>
  </si>
  <si>
    <t>ED-50506</t>
  </si>
  <si>
    <t>PINTURA ESMALTE BASE ÁGUA EM SUPERFÍCIE DE CONCRETO/ALVENARIA, TRÊS (3) DEMÃOS, COM APLICAÇÃO MANUAL, EXCLUSIVE SELADOR ACRÍLICO E MASSA ACRÍLICA/CORRIDA (PVA)</t>
  </si>
  <si>
    <t>ED-14802</t>
  </si>
  <si>
    <t>PINTURA ACRÍLICA EM PAREDE, DUAS (2) DEMÃOS, COM APLICAÇÃO MANUAL, EXCLUSIVE SELADOR ACRÍLICO E MASSA ACRÍLICA/CORRIDA (PVA)</t>
  </si>
  <si>
    <t>ED-50451</t>
  </si>
  <si>
    <t>9.5</t>
  </si>
  <si>
    <t>9.6</t>
  </si>
  <si>
    <t>9.7</t>
  </si>
  <si>
    <t>PINTURA ACRÍLICA EM TETO, DUAS (2) DEMÃOS, COM APLICAÇÃO MANUAL, EXCLUSIVE SELADOR ACRÍLICO E MASSA ACRÍLICA/CORRIDA (PVA)</t>
  </si>
  <si>
    <t>ED-50452</t>
  </si>
  <si>
    <t>PREPARAÇÃO PARA EMASSAMENTO OU PINTURA (LÁTEX/ACRÍLICA) EM TETO, INCLUSIVE UMA (1) DEMÃO DE SELADOR ACRÍLICO</t>
  </si>
  <si>
    <t>ED-50515</t>
  </si>
  <si>
    <t>PREPARAÇÃO PARA EMASSAMENTO OU PINTURA (LÁTEX/ACRÍLICA) EM PAREDE, INCLUSIVE UMA (1) DEMÃO DE SELADOR ACRÍLICO</t>
  </si>
  <si>
    <t>ED-50514</t>
  </si>
  <si>
    <t>2.12</t>
  </si>
  <si>
    <t xml:space="preserve">REMOÇÃO MANUAL DE CERCA, COM REAPROVEITAMENTO, INCLUSIVE AFASTAMENTO E EMPILHAMENTO, EXCLUSIVE TRANSPORTE E RETIRADA DO MATERIAL REMOVIDO NÃO REAPROVEITÁVEL (à cargo da prefeitura) </t>
  </si>
  <si>
    <t>ED-48439</t>
  </si>
  <si>
    <t>3.6</t>
  </si>
  <si>
    <t>3.7</t>
  </si>
  <si>
    <t>3.8</t>
  </si>
  <si>
    <t>ALVENARIA ESTRUTURAL DE BLOCOS CERÂMICOS 14X19X29, (ESPESSURA DE 14 CM), UTILIZANDO COLHER DE PEDREIRO E ARGAMASSA DE ASSENTAMENTO COM PREPARO EM BETONEIRA. AF_03/2023</t>
  </si>
  <si>
    <t>PILAR EM CONCRETO APARENTE 20 MPa, INCLUSIVE ARMAÇÃO, FÔRMA PLASTIFICADA E DESFORMA</t>
  </si>
  <si>
    <t>ED-50842</t>
  </si>
  <si>
    <t>VIGA DE 0,21 A 0,35 M DE LARGURA EM CONCRETO 20MPa, APARENTE, ARMAÇÃO, FÔRMA PLASTIFICADA, ESCORAMENTO E DESFORMA</t>
  </si>
  <si>
    <t>ED-50850</t>
  </si>
  <si>
    <t>5.4</t>
  </si>
  <si>
    <t>COMPOS-002</t>
  </si>
  <si>
    <t xml:space="preserve">INTERFONE E TRAVA PORTÃO </t>
  </si>
  <si>
    <t>FORNECIMENTO E INSTALAÇÃO DE EXAUSTOR EÓLICO 24 POLEGADAS, EM COBERTURA METÁLICA</t>
  </si>
  <si>
    <t>COMPOS-003</t>
  </si>
  <si>
    <t>7.8</t>
  </si>
  <si>
    <t>7.9</t>
  </si>
  <si>
    <t>PORTÃO EM CHAPA DE AÇO GALVANIZADO, TIPO LAMBRIL, ESP. 1,25MM (GSG-18), COM REQUADRO EM TUBO DE AÇO (50X30)MM, ESP. 1,25MM, EXCLUSIVE CADEADO E PINTURA</t>
  </si>
  <si>
    <t>ED-50982</t>
  </si>
  <si>
    <t>CORRIMÃO DUPLO EM TUBO GALVANIZADO, COM COSTURA, DIÂMETRO DE 1.1/2", ESP. 3MM, FIXADO EM PISO COM MONTANTE VERTICAL, DIÂMETRO DE 1.1/2", INCLUSIVE SUPORTE PARA CORRIMÃO EM BARRA CHATA (1"X1/2"), EXCLUSIVE PINTURA</t>
  </si>
  <si>
    <t>ED-32001</t>
  </si>
  <si>
    <t>PASSEIOS DE CONCRETO E = 6 CM, FCK = 10 MPA, JUNTA SECA</t>
  </si>
  <si>
    <t>APICOAMENTO MANUAL DE PISO CIMENTADO, INCLUSIVE LIMPEZA DA SUPERFÍCIE</t>
  </si>
  <si>
    <t>ED-50533</t>
  </si>
  <si>
    <t>8.2</t>
  </si>
  <si>
    <t>9.8</t>
  </si>
  <si>
    <t>PINTURA DE PISO COM TINTA ACRÍLICA, APLICAÇÃO MANUAL, 2 DEMÃOS, INCLUSO FUNDO PREPARADOR. AF_05/2021</t>
  </si>
  <si>
    <t>ELETRICISTA COM ENCARGOS COMPLEMENTARES</t>
  </si>
  <si>
    <t>h</t>
  </si>
  <si>
    <t>ELETRODUTO RÍGIDO ROSCÁVEL, PVC, DN 20 MM (1/2"), PARA CIRCUITOS TERMINAIS, INSTALADO EM FORRO - FORNECIMENTO E INSTALAÇÃO. AF_03/2023</t>
  </si>
  <si>
    <t>CABO DE COBRE FLEXÍVEL ISOLADO, 25 MM², 0,6/1,0 KV, PARA REDE AÉREA DE DISTRIBUIÇÃO DE ENERGIA ELÉTRICA DE BAIXA TENSÃO - FORNECIMENTO E INSTALAÇÃO. AF_07/2020</t>
  </si>
  <si>
    <t xml:space="preserve">INTERFONE PORTEIRO </t>
  </si>
  <si>
    <t>COTAÇÃO</t>
  </si>
  <si>
    <t xml:space="preserve">FECHADURA ELETROÍMÃ </t>
  </si>
  <si>
    <t xml:space="preserve">COTAÇÃO </t>
  </si>
  <si>
    <t>SERRALHEIRO COM ENCARGOS COMPLEMENTARES</t>
  </si>
  <si>
    <t>ELETRODO REVESTIDO PARA SOLDA (DIÂMETRO NOMINAL: 3,25MM|FAIXA DE CORRENTE ELÉTRICA: 110-150A|COMPRIMENTO: 350MM| CLASSIFICAÇÃO: E6013|APLICAÇÃO: COMUM DE USO GERAL)</t>
  </si>
  <si>
    <t>MATED-11339</t>
  </si>
  <si>
    <t>Kg</t>
  </si>
  <si>
    <t xml:space="preserve">EXAUSTOR ELÉTRICO </t>
  </si>
  <si>
    <t>PINTURA PAREDES, TETO E PISO</t>
  </si>
  <si>
    <r>
      <t xml:space="preserve">DATA: </t>
    </r>
    <r>
      <rPr>
        <sz val="12"/>
        <rFont val="Arial"/>
        <family val="2"/>
      </rPr>
      <t>27/06/2025</t>
    </r>
  </si>
  <si>
    <r>
      <t xml:space="preserve">FOLHAS: </t>
    </r>
    <r>
      <rPr>
        <sz val="12"/>
        <rFont val="Arial"/>
        <family val="2"/>
      </rPr>
      <t>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</si>
</sst>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 #,##0.00_);_(* \(#,##0.00\);_(* \-??_);_(@_)"/>
  </numFmts>
  <fonts count="20" x14ac:knownFonts="1">
    <font>
      <sz val="11"/>
      <color theme="1"/>
      <name val="Calibri"/>
      <family val="2"/>
      <scheme val="minor"/>
    </font>
    <font>
      <sz val="11"/>
      <color rgb="FF000000"/>
      <name val="Calibri"/>
      <family val="2"/>
      <scheme val="minor"/>
    </font>
    <font>
      <sz val="11"/>
      <color theme="1"/>
      <name val="Calibri"/>
      <family val="2"/>
      <scheme val="minor"/>
    </font>
    <font>
      <sz val="10"/>
      <name val="Arial"/>
      <family val="2"/>
    </font>
    <font>
      <b/>
      <sz val="14"/>
      <name val="Arial"/>
      <family val="2"/>
    </font>
    <font>
      <b/>
      <sz val="28"/>
      <name val="Arial"/>
      <family val="2"/>
    </font>
    <font>
      <sz val="11"/>
      <name val="Calibri"/>
      <family val="2"/>
      <scheme val="minor"/>
    </font>
    <font>
      <b/>
      <sz val="12"/>
      <name val="Arial"/>
      <family val="2"/>
    </font>
    <font>
      <sz val="12"/>
      <name val="Arial"/>
      <family val="2"/>
    </font>
    <font>
      <b/>
      <sz val="11"/>
      <name val="Calibri"/>
      <family val="2"/>
      <scheme val="minor"/>
    </font>
    <font>
      <sz val="14"/>
      <name val="Arial"/>
      <family val="2"/>
    </font>
    <font>
      <sz val="14"/>
      <name val="Calibri"/>
      <family val="2"/>
      <scheme val="minor"/>
    </font>
    <font>
      <b/>
      <sz val="11"/>
      <name val="Arial"/>
      <family val="2"/>
    </font>
    <font>
      <b/>
      <sz val="18"/>
      <name val="Arial"/>
      <family val="2"/>
    </font>
    <font>
      <sz val="18"/>
      <name val="Arial"/>
      <family val="2"/>
    </font>
    <font>
      <b/>
      <sz val="11"/>
      <color theme="1"/>
      <name val="Calibri"/>
      <family val="2"/>
      <scheme val="minor"/>
    </font>
    <font>
      <b/>
      <sz val="24"/>
      <color theme="1"/>
      <name val="Calibri"/>
      <family val="2"/>
      <scheme val="minor"/>
    </font>
    <font>
      <sz val="10"/>
      <name val="Arial"/>
    </font>
    <font>
      <sz val="8"/>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12">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4" fontId="3" fillId="0" borderId="0" applyFill="0" applyBorder="0" applyAlignment="0" applyProtection="0"/>
    <xf numFmtId="44" fontId="2" fillId="0" borderId="0" applyFont="0" applyFill="0" applyBorder="0" applyAlignment="0" applyProtection="0"/>
    <xf numFmtId="0" fontId="2" fillId="0" borderId="0"/>
    <xf numFmtId="0" fontId="17" fillId="0" borderId="0"/>
    <xf numFmtId="0" fontId="17" fillId="0" borderId="0"/>
    <xf numFmtId="0" fontId="3" fillId="0" borderId="0"/>
  </cellStyleXfs>
  <cellXfs count="88">
    <xf numFmtId="0" fontId="0" fillId="0" borderId="0" xfId="0"/>
    <xf numFmtId="0" fontId="4" fillId="3" borderId="8" xfId="0" applyFont="1" applyFill="1" applyBorder="1" applyProtection="1"/>
    <xf numFmtId="0" fontId="6" fillId="2" borderId="0" xfId="0" applyFont="1" applyFill="1" applyProtection="1">
      <protection locked="0"/>
    </xf>
    <xf numFmtId="0" fontId="7" fillId="2" borderId="6" xfId="0" applyFont="1" applyFill="1" applyBorder="1" applyAlignment="1" applyProtection="1">
      <protection locked="0"/>
    </xf>
    <xf numFmtId="0" fontId="7" fillId="2" borderId="7" xfId="0" applyFont="1" applyFill="1" applyBorder="1" applyAlignment="1" applyProtection="1">
      <protection locked="0"/>
    </xf>
    <xf numFmtId="0" fontId="7" fillId="2" borderId="6"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 xfId="0" applyFont="1" applyFill="1" applyBorder="1" applyAlignment="1" applyProtection="1">
      <alignment wrapText="1"/>
    </xf>
    <xf numFmtId="0" fontId="9" fillId="2" borderId="0" xfId="0" applyFont="1" applyFill="1" applyProtection="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44" fontId="10" fillId="2" borderId="1" xfId="7" applyFont="1" applyFill="1" applyBorder="1" applyAlignment="1" applyProtection="1">
      <alignment horizontal="center" vertical="center"/>
    </xf>
    <xf numFmtId="0" fontId="11"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right" wrapText="1"/>
    </xf>
    <xf numFmtId="0" fontId="10" fillId="2" borderId="1" xfId="0" applyFont="1" applyFill="1" applyBorder="1" applyProtection="1"/>
    <xf numFmtId="44" fontId="10" fillId="2" borderId="1" xfId="7" applyFont="1" applyFill="1" applyBorder="1" applyProtection="1"/>
    <xf numFmtId="44" fontId="4" fillId="2" borderId="1" xfId="7"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xf>
    <xf numFmtId="0" fontId="14" fillId="2" borderId="1" xfId="0" applyFont="1" applyFill="1" applyBorder="1" applyProtection="1"/>
    <xf numFmtId="44" fontId="13" fillId="2" borderId="1" xfId="7" applyFont="1" applyFill="1" applyBorder="1" applyProtection="1"/>
    <xf numFmtId="43" fontId="6" fillId="2" borderId="0" xfId="3" applyFont="1" applyFill="1" applyProtection="1">
      <protection locked="0"/>
    </xf>
    <xf numFmtId="44" fontId="4" fillId="3" borderId="1" xfId="0" applyNumberFormat="1" applyFont="1" applyFill="1" applyBorder="1" applyProtection="1"/>
    <xf numFmtId="0" fontId="0" fillId="0" borderId="0" xfId="0" applyBorder="1"/>
    <xf numFmtId="0" fontId="16" fillId="0" borderId="0" xfId="0" applyFont="1" applyBorder="1" applyAlignment="1">
      <alignment horizontal="center"/>
    </xf>
    <xf numFmtId="0" fontId="0" fillId="0" borderId="0" xfId="0" applyFill="1"/>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43" fontId="15" fillId="0" borderId="1" xfId="3"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2" borderId="12" xfId="0" applyFont="1" applyFill="1" applyBorder="1" applyProtection="1">
      <protection locked="0"/>
    </xf>
    <xf numFmtId="0" fontId="10" fillId="2" borderId="0" xfId="0" applyFont="1" applyFill="1" applyAlignment="1" applyProtection="1">
      <alignment horizontal="center"/>
      <protection locked="0"/>
    </xf>
    <xf numFmtId="0" fontId="10" fillId="2" borderId="1" xfId="0" applyNumberFormat="1" applyFont="1" applyFill="1" applyBorder="1" applyAlignment="1" applyProtection="1">
      <alignment horizontal="center" vertical="center"/>
      <protection locked="0"/>
    </xf>
    <xf numFmtId="44" fontId="15" fillId="0" borderId="1" xfId="7" applyFont="1" applyBorder="1" applyAlignment="1">
      <alignment horizontal="center" vertical="center"/>
    </xf>
    <xf numFmtId="0" fontId="6" fillId="2" borderId="12" xfId="0" applyFont="1" applyFill="1" applyBorder="1" applyProtection="1">
      <protection locked="0"/>
    </xf>
    <xf numFmtId="0" fontId="6" fillId="2" borderId="0" xfId="0" applyFont="1" applyFill="1" applyAlignment="1" applyProtection="1">
      <alignment horizontal="center"/>
      <protection locked="0"/>
    </xf>
    <xf numFmtId="0" fontId="0" fillId="0" borderId="0" xfId="0"/>
    <xf numFmtId="0" fontId="7" fillId="2" borderId="6"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43" fontId="10" fillId="2" borderId="1" xfId="3" applyFont="1" applyFill="1" applyBorder="1" applyAlignment="1" applyProtection="1">
      <alignment vertical="center"/>
      <protection locked="0"/>
    </xf>
    <xf numFmtId="43" fontId="13" fillId="2" borderId="1" xfId="3"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10" fillId="2" borderId="1" xfId="0" applyFont="1" applyFill="1" applyBorder="1" applyAlignment="1" applyProtection="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3" fontId="0" fillId="0" borderId="1" xfId="3" applyFont="1" applyBorder="1" applyAlignment="1">
      <alignment vertical="center"/>
    </xf>
    <xf numFmtId="44" fontId="0" fillId="0" borderId="1" xfId="7" applyFont="1"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wrapText="1"/>
    </xf>
    <xf numFmtId="44" fontId="0" fillId="0" borderId="0" xfId="7" applyFon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43" fontId="0" fillId="0" borderId="0" xfId="3" applyFont="1" applyBorder="1" applyAlignment="1">
      <alignment vertical="center"/>
    </xf>
    <xf numFmtId="0" fontId="10" fillId="2" borderId="1" xfId="0" applyFont="1" applyFill="1" applyBorder="1" applyAlignment="1" applyProtection="1">
      <alignment horizontal="left" wrapText="1"/>
    </xf>
    <xf numFmtId="44" fontId="10" fillId="2" borderId="1" xfId="7" applyFont="1" applyFill="1" applyBorder="1" applyAlignment="1" applyProtection="1">
      <alignment vertical="center"/>
    </xf>
    <xf numFmtId="0" fontId="10" fillId="2" borderId="1" xfId="0" applyFont="1" applyFill="1" applyBorder="1" applyAlignment="1" applyProtection="1">
      <alignment horizontal="left" vertical="center" wrapText="1"/>
    </xf>
    <xf numFmtId="0" fontId="19" fillId="0" borderId="0" xfId="0" applyFont="1" applyAlignment="1">
      <alignment vertical="center"/>
    </xf>
    <xf numFmtId="44" fontId="10" fillId="2" borderId="1" xfId="0" applyNumberFormat="1" applyFont="1" applyFill="1" applyBorder="1" applyAlignment="1" applyProtection="1">
      <alignment horizontal="center" vertical="center"/>
      <protection locked="0"/>
    </xf>
    <xf numFmtId="44" fontId="10" fillId="2" borderId="1" xfId="0" applyNumberFormat="1" applyFont="1" applyFill="1" applyBorder="1" applyAlignment="1" applyProtection="1">
      <alignment horizontal="center" vertical="center"/>
    </xf>
    <xf numFmtId="0" fontId="7" fillId="3" borderId="6" xfId="0" applyFont="1" applyFill="1" applyBorder="1" applyAlignment="1" applyProtection="1">
      <alignment horizontal="center"/>
    </xf>
    <xf numFmtId="0" fontId="7" fillId="3" borderId="7" xfId="0" applyFont="1" applyFill="1" applyBorder="1" applyAlignment="1" applyProtection="1">
      <alignment horizontal="center"/>
    </xf>
    <xf numFmtId="10" fontId="7" fillId="2" borderId="3" xfId="4" applyNumberFormat="1" applyFont="1" applyFill="1" applyBorder="1" applyAlignment="1" applyProtection="1">
      <alignment horizontal="center" vertical="center"/>
      <protection locked="0"/>
    </xf>
    <xf numFmtId="10" fontId="7" fillId="2" borderId="5" xfId="4"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5"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7" fillId="2" borderId="6"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0" fontId="7" fillId="2" borderId="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6" fillId="0" borderId="1" xfId="0" applyFont="1" applyBorder="1" applyAlignment="1">
      <alignment horizontal="center"/>
    </xf>
    <xf numFmtId="0" fontId="0" fillId="0" borderId="1" xfId="0" applyFill="1" applyBorder="1" applyAlignment="1">
      <alignment horizontal="left"/>
    </xf>
    <xf numFmtId="0" fontId="15" fillId="0" borderId="1" xfId="0" applyFont="1" applyFill="1" applyBorder="1" applyAlignment="1">
      <alignment horizontal="left"/>
    </xf>
  </cellXfs>
  <cellStyles count="12">
    <cellStyle name="Moeda" xfId="7" builtinId="4"/>
    <cellStyle name="Normal" xfId="0" builtinId="0"/>
    <cellStyle name="Normal 10" xfId="11" xr:uid="{62B0183D-8430-4063-B970-35FD0377BFFE}"/>
    <cellStyle name="Normal 2" xfId="5" xr:uid="{00000000-0005-0000-0000-000002000000}"/>
    <cellStyle name="Normal 2 2" xfId="8" xr:uid="{00000000-0005-0000-0000-000003000000}"/>
    <cellStyle name="Normal 2 2 3" xfId="2" xr:uid="{00000000-0005-0000-0000-000004000000}"/>
    <cellStyle name="Normal 2 3" xfId="9" xr:uid="{00000000-0005-0000-0000-000005000000}"/>
    <cellStyle name="Normal 3" xfId="10" xr:uid="{00000000-0005-0000-0000-000006000000}"/>
    <cellStyle name="Porcentagem" xfId="4" builtinId="5"/>
    <cellStyle name="Separador de milhares 2" xfId="6" xr:uid="{00000000-0005-0000-0000-000009000000}"/>
    <cellStyle name="Vírgula" xfId="3" builtinId="3"/>
    <cellStyle name="Vírgula 2 2" xfId="1"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0</xdr:row>
          <xdr:rowOff>38100</xdr:rowOff>
        </xdr:from>
        <xdr:to>
          <xdr:col>2</xdr:col>
          <xdr:colOff>323850</xdr:colOff>
          <xdr:row>0</xdr:row>
          <xdr:rowOff>895350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6"/>
  <sheetViews>
    <sheetView view="pageBreakPreview" topLeftCell="A82" zoomScale="85" zoomScaleNormal="77" zoomScaleSheetLayoutView="85" workbookViewId="0">
      <selection activeCell="F92" sqref="F92"/>
    </sheetView>
  </sheetViews>
  <sheetFormatPr defaultColWidth="8.85546875" defaultRowHeight="15" x14ac:dyDescent="0.25"/>
  <cols>
    <col min="1" max="1" width="8.42578125" style="2" customWidth="1"/>
    <col min="2" max="2" width="20.28515625" style="2" customWidth="1"/>
    <col min="3" max="3" width="19.140625" style="2" customWidth="1"/>
    <col min="4" max="4" width="113.140625" style="2" customWidth="1"/>
    <col min="5" max="5" width="10.7109375" style="2" customWidth="1"/>
    <col min="6" max="6" width="16.28515625" style="45" bestFit="1" customWidth="1"/>
    <col min="7" max="7" width="18" style="2" customWidth="1"/>
    <col min="8" max="8" width="18.28515625" style="2" customWidth="1"/>
    <col min="9" max="9" width="27.140625" style="2" customWidth="1"/>
    <col min="10" max="16384" width="8.85546875" style="2"/>
  </cols>
  <sheetData>
    <row r="1" spans="1:16" ht="71.25" customHeight="1" x14ac:dyDescent="0.25">
      <c r="A1" s="72" t="s">
        <v>45</v>
      </c>
      <c r="B1" s="72"/>
      <c r="C1" s="72"/>
      <c r="D1" s="72"/>
      <c r="E1" s="72"/>
      <c r="F1" s="72"/>
      <c r="G1" s="72"/>
      <c r="H1" s="72"/>
      <c r="I1" s="72"/>
    </row>
    <row r="2" spans="1:16" ht="15.75" x14ac:dyDescent="0.25">
      <c r="A2" s="73" t="s">
        <v>32</v>
      </c>
      <c r="B2" s="73"/>
      <c r="C2" s="73"/>
      <c r="D2" s="73"/>
      <c r="E2" s="73"/>
      <c r="F2" s="73"/>
      <c r="G2" s="73" t="s">
        <v>254</v>
      </c>
      <c r="H2" s="74"/>
      <c r="I2" s="74"/>
      <c r="P2" s="40" t="s">
        <v>12</v>
      </c>
    </row>
    <row r="3" spans="1:16" ht="15.75" x14ac:dyDescent="0.25">
      <c r="A3" s="75" t="s">
        <v>56</v>
      </c>
      <c r="B3" s="76"/>
      <c r="C3" s="76"/>
      <c r="D3" s="76"/>
      <c r="E3" s="77"/>
      <c r="F3" s="41" t="s">
        <v>19</v>
      </c>
      <c r="G3" s="4"/>
      <c r="H3" s="3" t="s">
        <v>253</v>
      </c>
      <c r="I3" s="4"/>
      <c r="P3" s="40" t="s">
        <v>20</v>
      </c>
    </row>
    <row r="4" spans="1:16" ht="15.75" x14ac:dyDescent="0.25">
      <c r="A4" s="75" t="s">
        <v>57</v>
      </c>
      <c r="B4" s="76"/>
      <c r="C4" s="76"/>
      <c r="D4" s="76"/>
      <c r="E4" s="77"/>
      <c r="F4" s="78" t="s">
        <v>3</v>
      </c>
      <c r="G4" s="78"/>
      <c r="H4" s="78"/>
      <c r="I4" s="78"/>
      <c r="P4" s="40" t="s">
        <v>21</v>
      </c>
    </row>
    <row r="5" spans="1:16" ht="15.75" x14ac:dyDescent="0.25">
      <c r="A5" s="71" t="s">
        <v>58</v>
      </c>
      <c r="B5" s="71"/>
      <c r="C5" s="71"/>
      <c r="D5" s="71"/>
      <c r="E5" s="71"/>
      <c r="F5" s="79" t="s">
        <v>4</v>
      </c>
      <c r="G5" s="82" t="s">
        <v>5</v>
      </c>
      <c r="H5" s="5" t="s">
        <v>13</v>
      </c>
      <c r="I5" s="4" t="s">
        <v>6</v>
      </c>
      <c r="P5" s="2" t="s">
        <v>25</v>
      </c>
    </row>
    <row r="6" spans="1:16" ht="15.75" x14ac:dyDescent="0.25">
      <c r="A6" s="70" t="s">
        <v>59</v>
      </c>
      <c r="B6" s="70"/>
      <c r="C6" s="71"/>
      <c r="D6" s="71"/>
      <c r="E6" s="71"/>
      <c r="F6" s="80"/>
      <c r="G6" s="83"/>
      <c r="H6" s="79" t="s">
        <v>15</v>
      </c>
      <c r="I6" s="68">
        <v>0.2344</v>
      </c>
    </row>
    <row r="7" spans="1:16" ht="15.75" x14ac:dyDescent="0.25">
      <c r="A7" s="70" t="s">
        <v>50</v>
      </c>
      <c r="B7" s="70"/>
      <c r="C7" s="71"/>
      <c r="D7" s="71"/>
      <c r="E7" s="71"/>
      <c r="F7" s="81"/>
      <c r="G7" s="84"/>
      <c r="H7" s="81"/>
      <c r="I7" s="69"/>
    </row>
    <row r="8" spans="1:16" ht="31.5" x14ac:dyDescent="0.25">
      <c r="A8" s="6" t="s">
        <v>22</v>
      </c>
      <c r="B8" s="6" t="s">
        <v>18</v>
      </c>
      <c r="C8" s="6" t="s">
        <v>0</v>
      </c>
      <c r="D8" s="6" t="s">
        <v>23</v>
      </c>
      <c r="E8" s="6" t="s">
        <v>7</v>
      </c>
      <c r="F8" s="6" t="s">
        <v>8</v>
      </c>
      <c r="G8" s="7" t="s">
        <v>17</v>
      </c>
      <c r="H8" s="7" t="s">
        <v>16</v>
      </c>
      <c r="I8" s="6" t="s">
        <v>9</v>
      </c>
    </row>
    <row r="9" spans="1:16" s="11" customFormat="1" ht="18" x14ac:dyDescent="0.25">
      <c r="A9" s="8">
        <v>1</v>
      </c>
      <c r="B9" s="8"/>
      <c r="C9" s="9"/>
      <c r="D9" s="10" t="s">
        <v>14</v>
      </c>
      <c r="E9" s="1"/>
      <c r="F9" s="42"/>
      <c r="G9" s="66" t="s">
        <v>10</v>
      </c>
      <c r="H9" s="67"/>
      <c r="I9" s="26">
        <f>SUM(I10:I10)</f>
        <v>1487.97</v>
      </c>
    </row>
    <row r="10" spans="1:16" ht="96" customHeight="1" x14ac:dyDescent="0.25">
      <c r="A10" s="12" t="s">
        <v>2</v>
      </c>
      <c r="B10" s="33" t="s">
        <v>12</v>
      </c>
      <c r="C10" s="12" t="s">
        <v>31</v>
      </c>
      <c r="D10" s="46" t="s">
        <v>60</v>
      </c>
      <c r="E10" s="13" t="s">
        <v>29</v>
      </c>
      <c r="F10" s="43">
        <v>1</v>
      </c>
      <c r="G10" s="14">
        <v>1205.42</v>
      </c>
      <c r="H10" s="14">
        <f t="shared" ref="H10" si="0">IF(C10=0,"",ROUND(G10+G10*$I$6,2))</f>
        <v>1487.97</v>
      </c>
      <c r="I10" s="14">
        <f t="shared" ref="I10" si="1">IF(C10=0,"",ROUND(F10*H10,2))</f>
        <v>1487.97</v>
      </c>
    </row>
    <row r="11" spans="1:16" ht="18.75" x14ac:dyDescent="0.25">
      <c r="A11" s="15"/>
      <c r="B11" s="15"/>
      <c r="C11" s="12"/>
      <c r="D11" s="16"/>
      <c r="E11" s="17"/>
      <c r="F11" s="43"/>
      <c r="G11" s="18"/>
      <c r="H11" s="18"/>
      <c r="I11" s="19"/>
    </row>
    <row r="12" spans="1:16" s="11" customFormat="1" ht="18" x14ac:dyDescent="0.25">
      <c r="A12" s="8" t="s">
        <v>34</v>
      </c>
      <c r="B12" s="8"/>
      <c r="C12" s="9"/>
      <c r="D12" s="10" t="s">
        <v>61</v>
      </c>
      <c r="E12" s="1"/>
      <c r="F12" s="42"/>
      <c r="G12" s="66" t="s">
        <v>10</v>
      </c>
      <c r="H12" s="67"/>
      <c r="I12" s="26">
        <f>SUM(I13:I24)</f>
        <v>3858.4000000000005</v>
      </c>
    </row>
    <row r="13" spans="1:16" ht="105" customHeight="1" x14ac:dyDescent="0.25">
      <c r="A13" s="12" t="s">
        <v>35</v>
      </c>
      <c r="B13" s="33" t="s">
        <v>12</v>
      </c>
      <c r="C13" s="36" t="s">
        <v>63</v>
      </c>
      <c r="D13" s="46" t="s">
        <v>62</v>
      </c>
      <c r="E13" s="13" t="s">
        <v>27</v>
      </c>
      <c r="F13" s="43">
        <v>48.21</v>
      </c>
      <c r="G13" s="14">
        <v>18.78</v>
      </c>
      <c r="H13" s="14">
        <f t="shared" ref="H13:H24" si="2">IF(C13=0,"",ROUND(G13+G13*$I$6,2))</f>
        <v>23.18</v>
      </c>
      <c r="I13" s="14">
        <f t="shared" ref="I13:I24" si="3">IF(C13=0,"",ROUND(F13*H13,2))</f>
        <v>1117.51</v>
      </c>
    </row>
    <row r="14" spans="1:16" ht="72" x14ac:dyDescent="0.25">
      <c r="A14" s="12" t="s">
        <v>36</v>
      </c>
      <c r="B14" s="33" t="s">
        <v>12</v>
      </c>
      <c r="C14" s="12" t="s">
        <v>65</v>
      </c>
      <c r="D14" s="46" t="s">
        <v>64</v>
      </c>
      <c r="E14" s="13" t="s">
        <v>27</v>
      </c>
      <c r="F14" s="43">
        <v>5.58</v>
      </c>
      <c r="G14" s="14">
        <v>14.49</v>
      </c>
      <c r="H14" s="14">
        <f t="shared" si="2"/>
        <v>17.89</v>
      </c>
      <c r="I14" s="14">
        <f t="shared" si="3"/>
        <v>99.83</v>
      </c>
    </row>
    <row r="15" spans="1:16" ht="72" x14ac:dyDescent="0.25">
      <c r="A15" s="12" t="s">
        <v>37</v>
      </c>
      <c r="B15" s="33" t="s">
        <v>12</v>
      </c>
      <c r="C15" s="12" t="s">
        <v>67</v>
      </c>
      <c r="D15" s="46" t="s">
        <v>66</v>
      </c>
      <c r="E15" s="13" t="s">
        <v>27</v>
      </c>
      <c r="F15" s="43">
        <v>64.540000000000006</v>
      </c>
      <c r="G15" s="14">
        <v>20.05</v>
      </c>
      <c r="H15" s="14">
        <f t="shared" ref="H15:H22" si="4">IF(C15=0,"",ROUND(G15+G15*$I$6,2))</f>
        <v>24.75</v>
      </c>
      <c r="I15" s="14">
        <f t="shared" ref="I15:I22" si="5">IF(C15=0,"",ROUND(F15*H15,2))</f>
        <v>1597.37</v>
      </c>
    </row>
    <row r="16" spans="1:16" ht="72" x14ac:dyDescent="0.25">
      <c r="A16" s="12" t="s">
        <v>86</v>
      </c>
      <c r="B16" s="33" t="s">
        <v>12</v>
      </c>
      <c r="C16" s="12" t="s">
        <v>69</v>
      </c>
      <c r="D16" s="46" t="s">
        <v>68</v>
      </c>
      <c r="E16" s="13" t="s">
        <v>29</v>
      </c>
      <c r="F16" s="43">
        <v>17</v>
      </c>
      <c r="G16" s="14">
        <v>6.99</v>
      </c>
      <c r="H16" s="14">
        <f t="shared" si="4"/>
        <v>8.6300000000000008</v>
      </c>
      <c r="I16" s="14">
        <f t="shared" si="5"/>
        <v>146.71</v>
      </c>
    </row>
    <row r="17" spans="1:9" ht="72" x14ac:dyDescent="0.25">
      <c r="A17" s="12" t="s">
        <v>87</v>
      </c>
      <c r="B17" s="33" t="s">
        <v>12</v>
      </c>
      <c r="C17" s="12" t="s">
        <v>71</v>
      </c>
      <c r="D17" s="46" t="s">
        <v>70</v>
      </c>
      <c r="E17" s="13" t="s">
        <v>29</v>
      </c>
      <c r="F17" s="43">
        <v>1</v>
      </c>
      <c r="G17" s="14">
        <v>48.72</v>
      </c>
      <c r="H17" s="14">
        <f t="shared" si="4"/>
        <v>60.14</v>
      </c>
      <c r="I17" s="14">
        <f t="shared" si="5"/>
        <v>60.14</v>
      </c>
    </row>
    <row r="18" spans="1:9" ht="72" x14ac:dyDescent="0.25">
      <c r="A18" s="12" t="s">
        <v>88</v>
      </c>
      <c r="B18" s="33" t="s">
        <v>12</v>
      </c>
      <c r="C18" s="12" t="s">
        <v>73</v>
      </c>
      <c r="D18" s="46" t="s">
        <v>72</v>
      </c>
      <c r="E18" s="13" t="s">
        <v>27</v>
      </c>
      <c r="F18" s="43">
        <v>3.6</v>
      </c>
      <c r="G18" s="14">
        <v>21.01</v>
      </c>
      <c r="H18" s="14">
        <f t="shared" si="4"/>
        <v>25.93</v>
      </c>
      <c r="I18" s="14">
        <f t="shared" si="5"/>
        <v>93.35</v>
      </c>
    </row>
    <row r="19" spans="1:9" ht="54" x14ac:dyDescent="0.25">
      <c r="A19" s="12" t="s">
        <v>89</v>
      </c>
      <c r="B19" s="33" t="s">
        <v>12</v>
      </c>
      <c r="C19" s="12" t="s">
        <v>76</v>
      </c>
      <c r="D19" s="46" t="s">
        <v>74</v>
      </c>
      <c r="E19" s="13" t="s">
        <v>75</v>
      </c>
      <c r="F19" s="43">
        <v>1</v>
      </c>
      <c r="G19" s="14">
        <v>3.95</v>
      </c>
      <c r="H19" s="14">
        <f t="shared" si="4"/>
        <v>4.88</v>
      </c>
      <c r="I19" s="14">
        <f t="shared" si="5"/>
        <v>4.88</v>
      </c>
    </row>
    <row r="20" spans="1:9" ht="72" x14ac:dyDescent="0.25">
      <c r="A20" s="12" t="s">
        <v>90</v>
      </c>
      <c r="B20" s="33" t="s">
        <v>12</v>
      </c>
      <c r="C20" s="12" t="s">
        <v>78</v>
      </c>
      <c r="D20" s="46" t="s">
        <v>77</v>
      </c>
      <c r="E20" s="13" t="s">
        <v>27</v>
      </c>
      <c r="F20" s="43">
        <v>6.51</v>
      </c>
      <c r="G20" s="14">
        <v>15.13</v>
      </c>
      <c r="H20" s="14">
        <f t="shared" si="4"/>
        <v>18.68</v>
      </c>
      <c r="I20" s="14">
        <f t="shared" si="5"/>
        <v>121.61</v>
      </c>
    </row>
    <row r="21" spans="1:9" ht="54" x14ac:dyDescent="0.25">
      <c r="A21" s="12" t="s">
        <v>91</v>
      </c>
      <c r="B21" s="33" t="s">
        <v>12</v>
      </c>
      <c r="C21" s="12" t="s">
        <v>80</v>
      </c>
      <c r="D21" s="46" t="s">
        <v>79</v>
      </c>
      <c r="E21" s="13" t="s">
        <v>27</v>
      </c>
      <c r="F21" s="43">
        <v>5.45</v>
      </c>
      <c r="G21" s="14">
        <v>11.23</v>
      </c>
      <c r="H21" s="14">
        <f t="shared" si="4"/>
        <v>13.86</v>
      </c>
      <c r="I21" s="14">
        <f t="shared" si="5"/>
        <v>75.540000000000006</v>
      </c>
    </row>
    <row r="22" spans="1:9" ht="72" x14ac:dyDescent="0.25">
      <c r="A22" s="12" t="s">
        <v>92</v>
      </c>
      <c r="B22" s="33" t="s">
        <v>12</v>
      </c>
      <c r="C22" s="12" t="s">
        <v>82</v>
      </c>
      <c r="D22" s="46" t="s">
        <v>81</v>
      </c>
      <c r="E22" s="13" t="s">
        <v>29</v>
      </c>
      <c r="F22" s="43">
        <v>1</v>
      </c>
      <c r="G22" s="14">
        <v>20.46</v>
      </c>
      <c r="H22" s="14">
        <f t="shared" si="4"/>
        <v>25.26</v>
      </c>
      <c r="I22" s="14">
        <f t="shared" si="5"/>
        <v>25.26</v>
      </c>
    </row>
    <row r="23" spans="1:9" ht="72" x14ac:dyDescent="0.25">
      <c r="A23" s="12" t="s">
        <v>93</v>
      </c>
      <c r="B23" s="33" t="s">
        <v>12</v>
      </c>
      <c r="C23" s="12" t="s">
        <v>84</v>
      </c>
      <c r="D23" s="46" t="s">
        <v>83</v>
      </c>
      <c r="E23" s="13" t="s">
        <v>27</v>
      </c>
      <c r="F23" s="43">
        <v>17.88</v>
      </c>
      <c r="G23" s="14">
        <v>23.39</v>
      </c>
      <c r="H23" s="14">
        <f t="shared" si="2"/>
        <v>28.87</v>
      </c>
      <c r="I23" s="14">
        <f t="shared" si="3"/>
        <v>516.20000000000005</v>
      </c>
    </row>
    <row r="24" spans="1:9" ht="54" x14ac:dyDescent="0.25">
      <c r="A24" s="12" t="s">
        <v>211</v>
      </c>
      <c r="B24" s="33" t="s">
        <v>12</v>
      </c>
      <c r="C24" s="12" t="s">
        <v>213</v>
      </c>
      <c r="D24" s="46" t="s">
        <v>212</v>
      </c>
      <c r="E24" s="13" t="s">
        <v>27</v>
      </c>
      <c r="F24" s="43">
        <v>0</v>
      </c>
      <c r="G24" s="14">
        <v>0</v>
      </c>
      <c r="H24" s="14">
        <f t="shared" si="2"/>
        <v>0</v>
      </c>
      <c r="I24" s="14">
        <f t="shared" si="3"/>
        <v>0</v>
      </c>
    </row>
    <row r="25" spans="1:9" ht="18.75" x14ac:dyDescent="0.25">
      <c r="A25" s="15"/>
      <c r="B25" s="15"/>
      <c r="C25" s="12"/>
      <c r="D25" s="16"/>
      <c r="E25" s="17"/>
      <c r="F25" s="43"/>
      <c r="G25" s="18"/>
      <c r="H25" s="18"/>
      <c r="I25" s="19"/>
    </row>
    <row r="26" spans="1:9" s="11" customFormat="1" ht="18" x14ac:dyDescent="0.25">
      <c r="A26" s="8" t="s">
        <v>38</v>
      </c>
      <c r="B26" s="8"/>
      <c r="C26" s="9"/>
      <c r="D26" s="10" t="s">
        <v>85</v>
      </c>
      <c r="E26" s="1"/>
      <c r="F26" s="42"/>
      <c r="G26" s="66" t="s">
        <v>10</v>
      </c>
      <c r="H26" s="67"/>
      <c r="I26" s="26">
        <f>SUM(I27:I34)</f>
        <v>68965.11</v>
      </c>
    </row>
    <row r="27" spans="1:9" ht="36" x14ac:dyDescent="0.25">
      <c r="A27" s="12" t="s">
        <v>39</v>
      </c>
      <c r="B27" s="33" t="s">
        <v>12</v>
      </c>
      <c r="C27" s="12" t="s">
        <v>95</v>
      </c>
      <c r="D27" s="46" t="s">
        <v>94</v>
      </c>
      <c r="E27" s="13" t="s">
        <v>27</v>
      </c>
      <c r="F27" s="43">
        <v>62.3</v>
      </c>
      <c r="G27" s="14">
        <v>66.17</v>
      </c>
      <c r="H27" s="14">
        <f t="shared" ref="H27:H29" si="6">IF(C27=0,"",ROUND(G27+G27*$I$6,2))</f>
        <v>81.680000000000007</v>
      </c>
      <c r="I27" s="14">
        <f t="shared" ref="I27:I29" si="7">IF(C27=0,"",ROUND(F27*H27,2))</f>
        <v>5088.66</v>
      </c>
    </row>
    <row r="28" spans="1:9" ht="54" x14ac:dyDescent="0.25">
      <c r="A28" s="12" t="s">
        <v>40</v>
      </c>
      <c r="B28" s="33" t="s">
        <v>12</v>
      </c>
      <c r="C28" s="12" t="s">
        <v>97</v>
      </c>
      <c r="D28" s="46" t="s">
        <v>96</v>
      </c>
      <c r="E28" s="13" t="s">
        <v>27</v>
      </c>
      <c r="F28" s="43">
        <v>218.45</v>
      </c>
      <c r="G28" s="14">
        <v>10.16</v>
      </c>
      <c r="H28" s="14">
        <f t="shared" si="6"/>
        <v>12.54</v>
      </c>
      <c r="I28" s="14">
        <f t="shared" si="7"/>
        <v>2739.36</v>
      </c>
    </row>
    <row r="29" spans="1:9" ht="54" x14ac:dyDescent="0.25">
      <c r="A29" s="12" t="s">
        <v>41</v>
      </c>
      <c r="B29" s="33" t="s">
        <v>12</v>
      </c>
      <c r="C29" s="12" t="s">
        <v>52</v>
      </c>
      <c r="D29" s="46" t="s">
        <v>51</v>
      </c>
      <c r="E29" s="13" t="s">
        <v>27</v>
      </c>
      <c r="F29" s="43">
        <v>218.45</v>
      </c>
      <c r="G29" s="14">
        <v>39.159999999999997</v>
      </c>
      <c r="H29" s="14">
        <f t="shared" si="6"/>
        <v>48.34</v>
      </c>
      <c r="I29" s="14">
        <f t="shared" si="7"/>
        <v>10559.87</v>
      </c>
    </row>
    <row r="30" spans="1:9" ht="54" x14ac:dyDescent="0.25">
      <c r="A30" s="12" t="s">
        <v>53</v>
      </c>
      <c r="B30" s="33" t="s">
        <v>20</v>
      </c>
      <c r="C30" s="12">
        <v>102253</v>
      </c>
      <c r="D30" s="46" t="s">
        <v>98</v>
      </c>
      <c r="E30" s="13" t="s">
        <v>27</v>
      </c>
      <c r="F30" s="43">
        <v>24</v>
      </c>
      <c r="G30" s="14">
        <v>667.79</v>
      </c>
      <c r="H30" s="14">
        <f t="shared" ref="H30:H34" si="8">IF(C30=0,"",ROUND(G30+G30*$I$6,2))</f>
        <v>824.32</v>
      </c>
      <c r="I30" s="14">
        <f t="shared" ref="I30:I31" si="9">IF(C30=0,"",ROUND(F30*H30,2))</f>
        <v>19783.68</v>
      </c>
    </row>
    <row r="31" spans="1:9" ht="72" x14ac:dyDescent="0.25">
      <c r="A31" s="12" t="s">
        <v>54</v>
      </c>
      <c r="B31" s="33" t="s">
        <v>12</v>
      </c>
      <c r="C31" s="12" t="s">
        <v>100</v>
      </c>
      <c r="D31" s="46" t="s">
        <v>99</v>
      </c>
      <c r="E31" s="13" t="s">
        <v>27</v>
      </c>
      <c r="F31" s="43">
        <v>160.80000000000001</v>
      </c>
      <c r="G31" s="14">
        <v>74.430000000000007</v>
      </c>
      <c r="H31" s="14">
        <f t="shared" si="8"/>
        <v>91.88</v>
      </c>
      <c r="I31" s="14">
        <f t="shared" si="9"/>
        <v>14774.3</v>
      </c>
    </row>
    <row r="32" spans="1:9" ht="54" x14ac:dyDescent="0.25">
      <c r="A32" s="12" t="s">
        <v>214</v>
      </c>
      <c r="B32" s="33" t="s">
        <v>20</v>
      </c>
      <c r="C32" s="12">
        <v>89306</v>
      </c>
      <c r="D32" s="46" t="s">
        <v>217</v>
      </c>
      <c r="E32" s="13" t="s">
        <v>27</v>
      </c>
      <c r="F32" s="43">
        <v>98.41</v>
      </c>
      <c r="G32" s="14">
        <v>75.430000000000007</v>
      </c>
      <c r="H32" s="14">
        <f t="shared" si="8"/>
        <v>93.11</v>
      </c>
      <c r="I32" s="14">
        <f t="shared" ref="I32:I34" si="10">IF(C32=0,"",ROUND(F32*H32,2))</f>
        <v>9162.9599999999991</v>
      </c>
    </row>
    <row r="33" spans="1:9" ht="36" x14ac:dyDescent="0.25">
      <c r="A33" s="12" t="s">
        <v>215</v>
      </c>
      <c r="B33" s="33" t="s">
        <v>12</v>
      </c>
      <c r="C33" s="12" t="s">
        <v>219</v>
      </c>
      <c r="D33" s="46" t="s">
        <v>218</v>
      </c>
      <c r="E33" s="13" t="s">
        <v>48</v>
      </c>
      <c r="F33" s="43">
        <v>1.03</v>
      </c>
      <c r="G33" s="14">
        <v>3250.22</v>
      </c>
      <c r="H33" s="14">
        <f t="shared" si="8"/>
        <v>4012.07</v>
      </c>
      <c r="I33" s="14">
        <f t="shared" si="10"/>
        <v>4132.43</v>
      </c>
    </row>
    <row r="34" spans="1:9" ht="36" x14ac:dyDescent="0.25">
      <c r="A34" s="12" t="s">
        <v>216</v>
      </c>
      <c r="B34" s="33" t="s">
        <v>12</v>
      </c>
      <c r="C34" s="12" t="s">
        <v>221</v>
      </c>
      <c r="D34" s="46" t="s">
        <v>220</v>
      </c>
      <c r="E34" s="13" t="s">
        <v>48</v>
      </c>
      <c r="F34" s="43">
        <v>1</v>
      </c>
      <c r="G34" s="14">
        <v>2206.62</v>
      </c>
      <c r="H34" s="14">
        <f t="shared" si="8"/>
        <v>2723.85</v>
      </c>
      <c r="I34" s="14">
        <f t="shared" si="10"/>
        <v>2723.85</v>
      </c>
    </row>
    <row r="35" spans="1:9" ht="18.75" x14ac:dyDescent="0.25">
      <c r="A35" s="15"/>
      <c r="B35" s="15"/>
      <c r="C35" s="12"/>
      <c r="D35" s="16"/>
      <c r="E35" s="17"/>
      <c r="F35" s="43"/>
      <c r="G35" s="18"/>
      <c r="H35" s="18"/>
      <c r="I35" s="19"/>
    </row>
    <row r="36" spans="1:9" s="11" customFormat="1" ht="18" x14ac:dyDescent="0.25">
      <c r="A36" s="8" t="s">
        <v>42</v>
      </c>
      <c r="B36" s="8"/>
      <c r="C36" s="9"/>
      <c r="D36" s="10" t="s">
        <v>101</v>
      </c>
      <c r="E36" s="1"/>
      <c r="F36" s="42"/>
      <c r="G36" s="66" t="s">
        <v>10</v>
      </c>
      <c r="H36" s="67"/>
      <c r="I36" s="26">
        <f>SUM(I37:I48)</f>
        <v>20363.800000000003</v>
      </c>
    </row>
    <row r="37" spans="1:9" ht="90" x14ac:dyDescent="0.25">
      <c r="A37" s="12" t="s">
        <v>43</v>
      </c>
      <c r="B37" s="33" t="s">
        <v>12</v>
      </c>
      <c r="C37" s="12" t="s">
        <v>103</v>
      </c>
      <c r="D37" s="46" t="s">
        <v>102</v>
      </c>
      <c r="E37" s="13" t="s">
        <v>29</v>
      </c>
      <c r="F37" s="43">
        <v>2</v>
      </c>
      <c r="G37" s="14">
        <v>177.08</v>
      </c>
      <c r="H37" s="14">
        <f t="shared" ref="H37" si="11">IF(C37=0,"",ROUND(G37+G37*$I$6,2))</f>
        <v>218.59</v>
      </c>
      <c r="I37" s="14">
        <f t="shared" ref="I37" si="12">IF(C37=0,"",ROUND(F37*H37,2))</f>
        <v>437.18</v>
      </c>
    </row>
    <row r="38" spans="1:9" ht="90" x14ac:dyDescent="0.25">
      <c r="A38" s="12" t="s">
        <v>44</v>
      </c>
      <c r="B38" s="33" t="s">
        <v>12</v>
      </c>
      <c r="C38" s="12" t="s">
        <v>114</v>
      </c>
      <c r="D38" s="46" t="s">
        <v>113</v>
      </c>
      <c r="E38" s="13" t="s">
        <v>29</v>
      </c>
      <c r="F38" s="43">
        <v>7</v>
      </c>
      <c r="G38" s="14">
        <v>324.25</v>
      </c>
      <c r="H38" s="14">
        <f t="shared" ref="H38:H48" si="13">IF(C38=0,"",ROUND(G38+G38*$I$6,2))</f>
        <v>400.25</v>
      </c>
      <c r="I38" s="14">
        <f t="shared" ref="I38:I48" si="14">IF(C38=0,"",ROUND(F38*H38,2))</f>
        <v>2801.75</v>
      </c>
    </row>
    <row r="39" spans="1:9" ht="90" x14ac:dyDescent="0.25">
      <c r="A39" s="12" t="s">
        <v>55</v>
      </c>
      <c r="B39" s="33" t="s">
        <v>12</v>
      </c>
      <c r="C39" s="12" t="s">
        <v>115</v>
      </c>
      <c r="D39" s="46" t="s">
        <v>116</v>
      </c>
      <c r="E39" s="13" t="s">
        <v>29</v>
      </c>
      <c r="F39" s="43">
        <v>4</v>
      </c>
      <c r="G39" s="14">
        <v>232.8</v>
      </c>
      <c r="H39" s="14">
        <f t="shared" si="13"/>
        <v>287.37</v>
      </c>
      <c r="I39" s="14">
        <f t="shared" si="14"/>
        <v>1149.48</v>
      </c>
    </row>
    <row r="40" spans="1:9" ht="18" x14ac:dyDescent="0.25">
      <c r="A40" s="12" t="s">
        <v>104</v>
      </c>
      <c r="B40" s="33" t="s">
        <v>12</v>
      </c>
      <c r="C40" s="12" t="s">
        <v>118</v>
      </c>
      <c r="D40" s="46" t="s">
        <v>117</v>
      </c>
      <c r="E40" s="13" t="s">
        <v>29</v>
      </c>
      <c r="F40" s="43">
        <v>5</v>
      </c>
      <c r="G40" s="14">
        <v>34.520000000000003</v>
      </c>
      <c r="H40" s="14">
        <f t="shared" si="13"/>
        <v>42.61</v>
      </c>
      <c r="I40" s="14">
        <f t="shared" si="14"/>
        <v>213.05</v>
      </c>
    </row>
    <row r="41" spans="1:9" ht="54" x14ac:dyDescent="0.25">
      <c r="A41" s="12" t="s">
        <v>105</v>
      </c>
      <c r="B41" s="33" t="s">
        <v>20</v>
      </c>
      <c r="C41" s="12">
        <v>86932</v>
      </c>
      <c r="D41" s="46" t="s">
        <v>119</v>
      </c>
      <c r="E41" s="13" t="s">
        <v>29</v>
      </c>
      <c r="F41" s="43">
        <v>4</v>
      </c>
      <c r="G41" s="14">
        <v>611.57000000000005</v>
      </c>
      <c r="H41" s="14">
        <f t="shared" si="13"/>
        <v>754.92</v>
      </c>
      <c r="I41" s="14">
        <f t="shared" si="14"/>
        <v>3019.68</v>
      </c>
    </row>
    <row r="42" spans="1:9" ht="54" x14ac:dyDescent="0.25">
      <c r="A42" s="12" t="s">
        <v>106</v>
      </c>
      <c r="B42" s="33" t="s">
        <v>12</v>
      </c>
      <c r="C42" s="12" t="s">
        <v>121</v>
      </c>
      <c r="D42" s="46" t="s">
        <v>120</v>
      </c>
      <c r="E42" s="13" t="s">
        <v>29</v>
      </c>
      <c r="F42" s="43">
        <v>7</v>
      </c>
      <c r="G42" s="14">
        <v>455.3</v>
      </c>
      <c r="H42" s="14">
        <f t="shared" si="13"/>
        <v>562.02</v>
      </c>
      <c r="I42" s="14">
        <f t="shared" si="14"/>
        <v>3934.14</v>
      </c>
    </row>
    <row r="43" spans="1:9" ht="36" x14ac:dyDescent="0.25">
      <c r="A43" s="12" t="s">
        <v>107</v>
      </c>
      <c r="B43" s="33" t="s">
        <v>12</v>
      </c>
      <c r="C43" s="12" t="s">
        <v>123</v>
      </c>
      <c r="D43" s="46" t="s">
        <v>122</v>
      </c>
      <c r="E43" s="13" t="s">
        <v>27</v>
      </c>
      <c r="F43" s="43">
        <v>7.41</v>
      </c>
      <c r="G43" s="14">
        <v>401.58</v>
      </c>
      <c r="H43" s="14">
        <f t="shared" si="13"/>
        <v>495.71</v>
      </c>
      <c r="I43" s="14">
        <f t="shared" si="14"/>
        <v>3673.21</v>
      </c>
    </row>
    <row r="44" spans="1:9" ht="72" x14ac:dyDescent="0.25">
      <c r="A44" s="12" t="s">
        <v>108</v>
      </c>
      <c r="B44" s="33" t="s">
        <v>12</v>
      </c>
      <c r="C44" s="12" t="s">
        <v>125</v>
      </c>
      <c r="D44" s="46" t="s">
        <v>124</v>
      </c>
      <c r="E44" s="13" t="s">
        <v>29</v>
      </c>
      <c r="F44" s="43">
        <v>1</v>
      </c>
      <c r="G44" s="14">
        <v>430.84</v>
      </c>
      <c r="H44" s="14">
        <f t="shared" si="13"/>
        <v>531.83000000000004</v>
      </c>
      <c r="I44" s="14">
        <f t="shared" si="14"/>
        <v>531.83000000000004</v>
      </c>
    </row>
    <row r="45" spans="1:9" ht="72" x14ac:dyDescent="0.25">
      <c r="A45" s="12" t="s">
        <v>109</v>
      </c>
      <c r="B45" s="33" t="s">
        <v>12</v>
      </c>
      <c r="C45" s="12" t="s">
        <v>126</v>
      </c>
      <c r="D45" s="46" t="s">
        <v>127</v>
      </c>
      <c r="E45" s="13" t="s">
        <v>29</v>
      </c>
      <c r="F45" s="43">
        <v>18</v>
      </c>
      <c r="G45" s="14">
        <v>148.05000000000001</v>
      </c>
      <c r="H45" s="14">
        <f t="shared" si="13"/>
        <v>182.75</v>
      </c>
      <c r="I45" s="14">
        <f t="shared" si="14"/>
        <v>3289.5</v>
      </c>
    </row>
    <row r="46" spans="1:9" ht="36" x14ac:dyDescent="0.25">
      <c r="A46" s="12" t="s">
        <v>110</v>
      </c>
      <c r="B46" s="33" t="s">
        <v>12</v>
      </c>
      <c r="C46" s="12" t="s">
        <v>129</v>
      </c>
      <c r="D46" s="46" t="s">
        <v>128</v>
      </c>
      <c r="E46" s="13" t="s">
        <v>29</v>
      </c>
      <c r="F46" s="43">
        <v>8</v>
      </c>
      <c r="G46" s="14">
        <v>83.11</v>
      </c>
      <c r="H46" s="14">
        <f t="shared" si="13"/>
        <v>102.59</v>
      </c>
      <c r="I46" s="14">
        <f t="shared" si="14"/>
        <v>820.72</v>
      </c>
    </row>
    <row r="47" spans="1:9" ht="36" x14ac:dyDescent="0.25">
      <c r="A47" s="12" t="s">
        <v>111</v>
      </c>
      <c r="B47" s="33" t="s">
        <v>12</v>
      </c>
      <c r="C47" s="12" t="s">
        <v>131</v>
      </c>
      <c r="D47" s="46" t="s">
        <v>130</v>
      </c>
      <c r="E47" s="13" t="s">
        <v>29</v>
      </c>
      <c r="F47" s="43">
        <v>6</v>
      </c>
      <c r="G47" s="14">
        <v>39.39</v>
      </c>
      <c r="H47" s="14">
        <f t="shared" si="13"/>
        <v>48.62</v>
      </c>
      <c r="I47" s="14">
        <f t="shared" si="14"/>
        <v>291.72000000000003</v>
      </c>
    </row>
    <row r="48" spans="1:9" ht="18" x14ac:dyDescent="0.25">
      <c r="A48" s="12" t="s">
        <v>112</v>
      </c>
      <c r="B48" s="33" t="s">
        <v>20</v>
      </c>
      <c r="C48" s="12" t="s">
        <v>26</v>
      </c>
      <c r="D48" s="60" t="s">
        <v>132</v>
      </c>
      <c r="E48" s="13" t="s">
        <v>29</v>
      </c>
      <c r="F48" s="43">
        <v>1</v>
      </c>
      <c r="G48" s="18">
        <v>163.27000000000001</v>
      </c>
      <c r="H48" s="14">
        <f t="shared" si="13"/>
        <v>201.54</v>
      </c>
      <c r="I48" s="14">
        <f t="shared" si="14"/>
        <v>201.54</v>
      </c>
    </row>
    <row r="49" spans="1:9" ht="18" x14ac:dyDescent="0.25">
      <c r="A49" s="12"/>
      <c r="B49" s="33"/>
      <c r="C49" s="12"/>
      <c r="D49" s="60"/>
      <c r="E49" s="13"/>
      <c r="F49" s="43"/>
      <c r="G49" s="18"/>
      <c r="H49" s="14"/>
      <c r="I49" s="14"/>
    </row>
    <row r="50" spans="1:9" s="11" customFormat="1" ht="18" x14ac:dyDescent="0.25">
      <c r="A50" s="8" t="s">
        <v>144</v>
      </c>
      <c r="B50" s="8"/>
      <c r="C50" s="9"/>
      <c r="D50" s="10" t="s">
        <v>138</v>
      </c>
      <c r="E50" s="1"/>
      <c r="F50" s="42"/>
      <c r="G50" s="66" t="s">
        <v>10</v>
      </c>
      <c r="H50" s="67"/>
      <c r="I50" s="26">
        <f>SUM(I51:I54)</f>
        <v>4768.57</v>
      </c>
    </row>
    <row r="51" spans="1:9" ht="144" x14ac:dyDescent="0.25">
      <c r="A51" s="12" t="s">
        <v>145</v>
      </c>
      <c r="B51" s="33" t="s">
        <v>12</v>
      </c>
      <c r="C51" s="12" t="s">
        <v>140</v>
      </c>
      <c r="D51" s="46" t="s">
        <v>139</v>
      </c>
      <c r="E51" s="13" t="s">
        <v>29</v>
      </c>
      <c r="F51" s="43">
        <v>3</v>
      </c>
      <c r="G51" s="14">
        <v>249.85</v>
      </c>
      <c r="H51" s="14">
        <f t="shared" ref="H51:H53" si="15">IF(C51=0,"",ROUND(G51+G51*$I$6,2))</f>
        <v>308.41000000000003</v>
      </c>
      <c r="I51" s="14">
        <f t="shared" ref="I51:I53" si="16">IF(C51=0,"",ROUND(F51*H51,2))</f>
        <v>925.23</v>
      </c>
    </row>
    <row r="52" spans="1:9" ht="144" x14ac:dyDescent="0.25">
      <c r="A52" s="12" t="s">
        <v>146</v>
      </c>
      <c r="B52" s="33" t="s">
        <v>12</v>
      </c>
      <c r="C52" s="12" t="s">
        <v>142</v>
      </c>
      <c r="D52" s="46" t="s">
        <v>141</v>
      </c>
      <c r="E52" s="13" t="s">
        <v>29</v>
      </c>
      <c r="F52" s="43">
        <v>2</v>
      </c>
      <c r="G52" s="14">
        <v>293.64</v>
      </c>
      <c r="H52" s="14">
        <f t="shared" si="15"/>
        <v>362.47</v>
      </c>
      <c r="I52" s="14">
        <f t="shared" si="16"/>
        <v>724.94</v>
      </c>
    </row>
    <row r="53" spans="1:9" ht="36" x14ac:dyDescent="0.25">
      <c r="A53" s="12" t="s">
        <v>147</v>
      </c>
      <c r="B53" s="33" t="s">
        <v>20</v>
      </c>
      <c r="C53" s="12">
        <v>103782</v>
      </c>
      <c r="D53" s="62" t="s">
        <v>143</v>
      </c>
      <c r="E53" s="13" t="s">
        <v>29</v>
      </c>
      <c r="F53" s="43">
        <v>14</v>
      </c>
      <c r="G53" s="61">
        <v>31.64</v>
      </c>
      <c r="H53" s="14">
        <f t="shared" si="15"/>
        <v>39.06</v>
      </c>
      <c r="I53" s="14">
        <f t="shared" si="16"/>
        <v>546.84</v>
      </c>
    </row>
    <row r="54" spans="1:9" ht="18" x14ac:dyDescent="0.25">
      <c r="A54" s="12" t="s">
        <v>222</v>
      </c>
      <c r="B54" s="33" t="s">
        <v>25</v>
      </c>
      <c r="C54" s="12" t="s">
        <v>223</v>
      </c>
      <c r="D54" s="62" t="s">
        <v>224</v>
      </c>
      <c r="E54" s="13" t="s">
        <v>29</v>
      </c>
      <c r="F54" s="43">
        <v>1</v>
      </c>
      <c r="G54" s="61">
        <v>2083.25</v>
      </c>
      <c r="H54" s="14">
        <f t="shared" ref="H54" si="17">IF(C54=0,"",ROUND(G54+G54*$I$6,2))</f>
        <v>2571.56</v>
      </c>
      <c r="I54" s="14">
        <f t="shared" ref="I54" si="18">IF(C54=0,"",ROUND(F54*H54,2))</f>
        <v>2571.56</v>
      </c>
    </row>
    <row r="55" spans="1:9" ht="18" x14ac:dyDescent="0.25">
      <c r="A55" s="12"/>
      <c r="B55" s="33"/>
      <c r="C55" s="12"/>
      <c r="D55" s="60"/>
      <c r="E55" s="13"/>
      <c r="F55" s="43"/>
      <c r="G55" s="18"/>
      <c r="H55" s="14"/>
      <c r="I55" s="14"/>
    </row>
    <row r="56" spans="1:9" s="11" customFormat="1" ht="18" x14ac:dyDescent="0.25">
      <c r="A56" s="8" t="s">
        <v>148</v>
      </c>
      <c r="B56" s="8"/>
      <c r="C56" s="9"/>
      <c r="D56" s="10" t="s">
        <v>149</v>
      </c>
      <c r="E56" s="1"/>
      <c r="F56" s="42"/>
      <c r="G56" s="66" t="s">
        <v>10</v>
      </c>
      <c r="H56" s="67"/>
      <c r="I56" s="26">
        <f>SUM(I57:I61)</f>
        <v>17525.34</v>
      </c>
    </row>
    <row r="57" spans="1:9" ht="72" x14ac:dyDescent="0.25">
      <c r="A57" s="12" t="s">
        <v>150</v>
      </c>
      <c r="B57" s="33" t="s">
        <v>12</v>
      </c>
      <c r="C57" s="12" t="s">
        <v>156</v>
      </c>
      <c r="D57" s="46" t="s">
        <v>155</v>
      </c>
      <c r="E57" s="13" t="s">
        <v>27</v>
      </c>
      <c r="F57" s="43">
        <v>123.84</v>
      </c>
      <c r="G57" s="14">
        <v>44.16</v>
      </c>
      <c r="H57" s="14">
        <f t="shared" ref="H57:H61" si="19">IF(C57=0,"",ROUND(G57+G57*$I$6,2))</f>
        <v>54.51</v>
      </c>
      <c r="I57" s="14">
        <f t="shared" ref="I57:I61" si="20">IF(C57=0,"",ROUND(F57*H57,2))</f>
        <v>6750.52</v>
      </c>
    </row>
    <row r="58" spans="1:9" ht="36" x14ac:dyDescent="0.25">
      <c r="A58" s="12" t="s">
        <v>151</v>
      </c>
      <c r="B58" s="33" t="s">
        <v>12</v>
      </c>
      <c r="C58" s="12" t="s">
        <v>158</v>
      </c>
      <c r="D58" s="46" t="s">
        <v>157</v>
      </c>
      <c r="E58" s="13" t="s">
        <v>28</v>
      </c>
      <c r="F58" s="43">
        <v>19.2</v>
      </c>
      <c r="G58" s="14">
        <v>90.28</v>
      </c>
      <c r="H58" s="14">
        <f t="shared" si="19"/>
        <v>111.44</v>
      </c>
      <c r="I58" s="14">
        <f t="shared" si="20"/>
        <v>2139.65</v>
      </c>
    </row>
    <row r="59" spans="1:9" ht="36" x14ac:dyDescent="0.25">
      <c r="A59" s="12" t="s">
        <v>152</v>
      </c>
      <c r="B59" s="33" t="s">
        <v>12</v>
      </c>
      <c r="C59" s="12" t="s">
        <v>160</v>
      </c>
      <c r="D59" s="46" t="s">
        <v>159</v>
      </c>
      <c r="E59" s="13" t="s">
        <v>28</v>
      </c>
      <c r="F59" s="43">
        <v>68.87</v>
      </c>
      <c r="G59" s="14">
        <v>59.7</v>
      </c>
      <c r="H59" s="14">
        <f t="shared" si="19"/>
        <v>73.69</v>
      </c>
      <c r="I59" s="14">
        <f t="shared" si="20"/>
        <v>5075.03</v>
      </c>
    </row>
    <row r="60" spans="1:9" ht="54" x14ac:dyDescent="0.25">
      <c r="A60" s="12" t="s">
        <v>153</v>
      </c>
      <c r="B60" s="33" t="s">
        <v>20</v>
      </c>
      <c r="C60" s="12">
        <v>92580</v>
      </c>
      <c r="D60" s="46" t="s">
        <v>161</v>
      </c>
      <c r="E60" s="13" t="s">
        <v>27</v>
      </c>
      <c r="F60" s="43">
        <v>20.34</v>
      </c>
      <c r="G60" s="14">
        <v>47.52</v>
      </c>
      <c r="H60" s="14">
        <f t="shared" si="19"/>
        <v>58.66</v>
      </c>
      <c r="I60" s="14">
        <f t="shared" si="20"/>
        <v>1193.1400000000001</v>
      </c>
    </row>
    <row r="61" spans="1:9" ht="36" x14ac:dyDescent="0.25">
      <c r="A61" s="12" t="s">
        <v>154</v>
      </c>
      <c r="B61" s="33" t="s">
        <v>25</v>
      </c>
      <c r="C61" s="12" t="s">
        <v>226</v>
      </c>
      <c r="D61" s="46" t="s">
        <v>225</v>
      </c>
      <c r="E61" s="13" t="s">
        <v>29</v>
      </c>
      <c r="F61" s="43">
        <v>3</v>
      </c>
      <c r="G61" s="14">
        <v>639.17999999999995</v>
      </c>
      <c r="H61" s="14">
        <f t="shared" si="19"/>
        <v>789</v>
      </c>
      <c r="I61" s="14">
        <f t="shared" si="20"/>
        <v>2367</v>
      </c>
    </row>
    <row r="62" spans="1:9" ht="18" x14ac:dyDescent="0.25">
      <c r="A62" s="12"/>
      <c r="B62" s="33"/>
      <c r="C62" s="12"/>
      <c r="D62" s="46"/>
      <c r="E62" s="13"/>
      <c r="F62" s="43"/>
      <c r="G62" s="14"/>
      <c r="H62" s="14"/>
      <c r="I62" s="14"/>
    </row>
    <row r="63" spans="1:9" s="11" customFormat="1" ht="18" x14ac:dyDescent="0.25">
      <c r="A63" s="8" t="s">
        <v>162</v>
      </c>
      <c r="B63" s="8"/>
      <c r="C63" s="9"/>
      <c r="D63" s="10" t="s">
        <v>163</v>
      </c>
      <c r="E63" s="1"/>
      <c r="F63" s="42"/>
      <c r="G63" s="66" t="s">
        <v>10</v>
      </c>
      <c r="H63" s="67"/>
      <c r="I63" s="26">
        <f>SUM(I64:I72)</f>
        <v>16408</v>
      </c>
    </row>
    <row r="64" spans="1:9" ht="36" x14ac:dyDescent="0.25">
      <c r="A64" s="12" t="s">
        <v>164</v>
      </c>
      <c r="B64" s="33" t="s">
        <v>12</v>
      </c>
      <c r="C64" s="12" t="s">
        <v>172</v>
      </c>
      <c r="D64" s="46" t="s">
        <v>171</v>
      </c>
      <c r="E64" s="13" t="s">
        <v>27</v>
      </c>
      <c r="F64" s="43">
        <v>108.82</v>
      </c>
      <c r="G64" s="14">
        <v>5.16</v>
      </c>
      <c r="H64" s="14">
        <f t="shared" ref="H64:H71" si="21">IF(C64=0,"",ROUND(G64+G64*$I$6,2))</f>
        <v>6.37</v>
      </c>
      <c r="I64" s="14">
        <f t="shared" ref="I64:I71" si="22">IF(C64=0,"",ROUND(F64*H64,2))</f>
        <v>693.18</v>
      </c>
    </row>
    <row r="65" spans="1:9" ht="54" x14ac:dyDescent="0.25">
      <c r="A65" s="12" t="s">
        <v>165</v>
      </c>
      <c r="B65" s="33" t="s">
        <v>12</v>
      </c>
      <c r="C65" s="12" t="s">
        <v>174</v>
      </c>
      <c r="D65" s="46" t="s">
        <v>173</v>
      </c>
      <c r="E65" s="13" t="s">
        <v>27</v>
      </c>
      <c r="F65" s="43">
        <v>108.82</v>
      </c>
      <c r="G65" s="14">
        <v>19.809999999999999</v>
      </c>
      <c r="H65" s="14">
        <f t="shared" si="21"/>
        <v>24.45</v>
      </c>
      <c r="I65" s="14">
        <f t="shared" si="22"/>
        <v>2660.65</v>
      </c>
    </row>
    <row r="66" spans="1:9" ht="54" x14ac:dyDescent="0.25">
      <c r="A66" s="12" t="s">
        <v>166</v>
      </c>
      <c r="B66" s="33" t="s">
        <v>12</v>
      </c>
      <c r="C66" s="12" t="s">
        <v>176</v>
      </c>
      <c r="D66" s="46" t="s">
        <v>175</v>
      </c>
      <c r="E66" s="13" t="s">
        <v>29</v>
      </c>
      <c r="F66" s="43">
        <v>1</v>
      </c>
      <c r="G66" s="14">
        <v>356.57</v>
      </c>
      <c r="H66" s="14">
        <f t="shared" si="21"/>
        <v>440.15</v>
      </c>
      <c r="I66" s="14">
        <f t="shared" si="22"/>
        <v>440.15</v>
      </c>
    </row>
    <row r="67" spans="1:9" ht="72" x14ac:dyDescent="0.25">
      <c r="A67" s="12" t="s">
        <v>167</v>
      </c>
      <c r="B67" s="33" t="s">
        <v>12</v>
      </c>
      <c r="C67" s="12" t="s">
        <v>177</v>
      </c>
      <c r="D67" s="46" t="s">
        <v>178</v>
      </c>
      <c r="E67" s="13" t="s">
        <v>29</v>
      </c>
      <c r="F67" s="43">
        <v>3</v>
      </c>
      <c r="G67" s="14">
        <v>1087.5</v>
      </c>
      <c r="H67" s="14">
        <f t="shared" si="21"/>
        <v>1342.41</v>
      </c>
      <c r="I67" s="14">
        <f t="shared" si="22"/>
        <v>4027.23</v>
      </c>
    </row>
    <row r="68" spans="1:9" ht="36" x14ac:dyDescent="0.25">
      <c r="A68" s="12" t="s">
        <v>168</v>
      </c>
      <c r="B68" s="33" t="s">
        <v>21</v>
      </c>
      <c r="C68" s="12">
        <v>11520</v>
      </c>
      <c r="D68" s="46" t="s">
        <v>179</v>
      </c>
      <c r="E68" s="13" t="s">
        <v>180</v>
      </c>
      <c r="F68" s="43">
        <v>2</v>
      </c>
      <c r="G68" s="14">
        <v>23.34</v>
      </c>
      <c r="H68" s="14">
        <f t="shared" si="21"/>
        <v>28.81</v>
      </c>
      <c r="I68" s="14">
        <f t="shared" si="22"/>
        <v>57.62</v>
      </c>
    </row>
    <row r="69" spans="1:9" ht="54" x14ac:dyDescent="0.25">
      <c r="A69" s="12" t="s">
        <v>169</v>
      </c>
      <c r="B69" s="33" t="s">
        <v>12</v>
      </c>
      <c r="C69" s="12" t="s">
        <v>182</v>
      </c>
      <c r="D69" s="46" t="s">
        <v>181</v>
      </c>
      <c r="E69" s="13" t="s">
        <v>27</v>
      </c>
      <c r="F69" s="43">
        <v>40.42</v>
      </c>
      <c r="G69" s="64">
        <v>35.880000000000003</v>
      </c>
      <c r="H69" s="14">
        <f t="shared" ref="H69" si="23">IF(C69=0,"",ROUND(G69+G69*$I$6,2))</f>
        <v>44.29</v>
      </c>
      <c r="I69" s="14">
        <f t="shared" ref="I69" si="24">IF(C69=0,"",ROUND(F69*H69,2))</f>
        <v>1790.2</v>
      </c>
    </row>
    <row r="70" spans="1:9" ht="36" x14ac:dyDescent="0.25">
      <c r="A70" s="12" t="s">
        <v>170</v>
      </c>
      <c r="B70" s="33" t="s">
        <v>12</v>
      </c>
      <c r="C70" s="12" t="s">
        <v>184</v>
      </c>
      <c r="D70" s="46" t="s">
        <v>183</v>
      </c>
      <c r="E70" s="13" t="s">
        <v>27</v>
      </c>
      <c r="F70" s="43">
        <v>40.42</v>
      </c>
      <c r="G70" s="14">
        <v>5.77</v>
      </c>
      <c r="H70" s="14">
        <f t="shared" si="21"/>
        <v>7.12</v>
      </c>
      <c r="I70" s="14">
        <f t="shared" si="22"/>
        <v>287.79000000000002</v>
      </c>
    </row>
    <row r="71" spans="1:9" ht="54" x14ac:dyDescent="0.25">
      <c r="A71" s="12" t="s">
        <v>227</v>
      </c>
      <c r="B71" s="33" t="s">
        <v>12</v>
      </c>
      <c r="C71" s="12" t="s">
        <v>230</v>
      </c>
      <c r="D71" s="46" t="s">
        <v>229</v>
      </c>
      <c r="E71" s="13" t="s">
        <v>27</v>
      </c>
      <c r="F71" s="43">
        <v>5.18</v>
      </c>
      <c r="G71" s="14">
        <v>503.22</v>
      </c>
      <c r="H71" s="14">
        <f t="shared" si="21"/>
        <v>621.16999999999996</v>
      </c>
      <c r="I71" s="14">
        <f t="shared" si="22"/>
        <v>3217.66</v>
      </c>
    </row>
    <row r="72" spans="1:9" ht="72" x14ac:dyDescent="0.25">
      <c r="A72" s="12" t="s">
        <v>228</v>
      </c>
      <c r="B72" s="33" t="s">
        <v>12</v>
      </c>
      <c r="C72" s="12" t="s">
        <v>232</v>
      </c>
      <c r="D72" s="46" t="s">
        <v>231</v>
      </c>
      <c r="E72" s="13" t="s">
        <v>28</v>
      </c>
      <c r="F72" s="43">
        <v>8</v>
      </c>
      <c r="G72" s="14">
        <v>327.44</v>
      </c>
      <c r="H72" s="14">
        <f t="shared" ref="H72" si="25">IF(C72=0,"",ROUND(G72+G72*$I$6,2))</f>
        <v>404.19</v>
      </c>
      <c r="I72" s="14">
        <f t="shared" ref="I72" si="26">IF(C72=0,"",ROUND(F72*H72,2))</f>
        <v>3233.52</v>
      </c>
    </row>
    <row r="73" spans="1:9" ht="18" x14ac:dyDescent="0.25">
      <c r="A73" s="12"/>
      <c r="B73" s="33"/>
      <c r="C73" s="12"/>
      <c r="D73" s="46"/>
      <c r="E73" s="13"/>
      <c r="F73" s="43"/>
      <c r="G73" s="14"/>
      <c r="H73" s="14"/>
      <c r="I73" s="14"/>
    </row>
    <row r="74" spans="1:9" s="11" customFormat="1" ht="18" x14ac:dyDescent="0.25">
      <c r="A74" s="8" t="s">
        <v>185</v>
      </c>
      <c r="B74" s="8"/>
      <c r="C74" s="9"/>
      <c r="D74" s="10" t="s">
        <v>186</v>
      </c>
      <c r="E74" s="1"/>
      <c r="F74" s="42"/>
      <c r="G74" s="66" t="s">
        <v>10</v>
      </c>
      <c r="H74" s="67"/>
      <c r="I74" s="26">
        <f>SUM(I75:I76)</f>
        <v>13735.56</v>
      </c>
    </row>
    <row r="75" spans="1:9" ht="18" x14ac:dyDescent="0.25">
      <c r="A75" s="12" t="s">
        <v>187</v>
      </c>
      <c r="B75" s="33" t="s">
        <v>12</v>
      </c>
      <c r="C75" s="12" t="s">
        <v>188</v>
      </c>
      <c r="D75" s="46" t="s">
        <v>233</v>
      </c>
      <c r="E75" s="13" t="s">
        <v>27</v>
      </c>
      <c r="F75" s="43">
        <v>149.54</v>
      </c>
      <c r="G75" s="14">
        <v>67.97</v>
      </c>
      <c r="H75" s="14">
        <f t="shared" ref="H75" si="27">IF(C75=0,"",ROUND(G75+G75*$I$6,2))</f>
        <v>83.9</v>
      </c>
      <c r="I75" s="14">
        <f t="shared" ref="I75" si="28">IF(C75=0,"",ROUND(F75*H75,2))</f>
        <v>12546.41</v>
      </c>
    </row>
    <row r="76" spans="1:9" ht="36" x14ac:dyDescent="0.25">
      <c r="A76" s="12" t="s">
        <v>236</v>
      </c>
      <c r="B76" s="33" t="s">
        <v>12</v>
      </c>
      <c r="C76" s="12" t="s">
        <v>235</v>
      </c>
      <c r="D76" s="46" t="s">
        <v>234</v>
      </c>
      <c r="E76" s="13" t="s">
        <v>27</v>
      </c>
      <c r="F76" s="43">
        <v>85</v>
      </c>
      <c r="G76" s="14">
        <v>11.33</v>
      </c>
      <c r="H76" s="14">
        <f t="shared" ref="H76" si="29">IF(C76=0,"",ROUND(G76+G76*$I$6,2))</f>
        <v>13.99</v>
      </c>
      <c r="I76" s="14">
        <f t="shared" ref="I76" si="30">IF(C76=0,"",ROUND(F76*H76,2))</f>
        <v>1189.1500000000001</v>
      </c>
    </row>
    <row r="77" spans="1:9" ht="18" x14ac:dyDescent="0.25">
      <c r="A77" s="12"/>
      <c r="B77" s="33"/>
      <c r="C77" s="12"/>
      <c r="D77" s="46"/>
      <c r="E77" s="13"/>
      <c r="F77" s="43"/>
      <c r="G77" s="14"/>
      <c r="H77" s="14"/>
      <c r="I77" s="14"/>
    </row>
    <row r="78" spans="1:9" s="11" customFormat="1" ht="18" x14ac:dyDescent="0.25">
      <c r="A78" s="8" t="s">
        <v>189</v>
      </c>
      <c r="B78" s="8"/>
      <c r="C78" s="9"/>
      <c r="D78" s="10" t="s">
        <v>252</v>
      </c>
      <c r="E78" s="1"/>
      <c r="F78" s="42"/>
      <c r="G78" s="66" t="s">
        <v>10</v>
      </c>
      <c r="H78" s="67"/>
      <c r="I78" s="26">
        <f>SUM(I79:I86)</f>
        <v>44234.29</v>
      </c>
    </row>
    <row r="79" spans="1:9" ht="18" x14ac:dyDescent="0.25">
      <c r="A79" s="12" t="s">
        <v>190</v>
      </c>
      <c r="B79" s="33" t="s">
        <v>12</v>
      </c>
      <c r="C79" s="12" t="s">
        <v>195</v>
      </c>
      <c r="D79" s="46" t="s">
        <v>194</v>
      </c>
      <c r="E79" s="13" t="s">
        <v>27</v>
      </c>
      <c r="F79" s="43">
        <v>965.28</v>
      </c>
      <c r="G79" s="14">
        <v>3.4</v>
      </c>
      <c r="H79" s="14">
        <f t="shared" ref="H79:H85" si="31">IF(C79=0,"",ROUND(G79+G79*$I$6,2))</f>
        <v>4.2</v>
      </c>
      <c r="I79" s="14">
        <f t="shared" ref="I79:I85" si="32">IF(C79=0,"",ROUND(F79*H79,2))</f>
        <v>4054.18</v>
      </c>
    </row>
    <row r="80" spans="1:9" ht="18" x14ac:dyDescent="0.25">
      <c r="A80" s="12" t="s">
        <v>191</v>
      </c>
      <c r="B80" s="33" t="s">
        <v>12</v>
      </c>
      <c r="C80" s="12" t="s">
        <v>197</v>
      </c>
      <c r="D80" s="46" t="s">
        <v>196</v>
      </c>
      <c r="E80" s="13" t="s">
        <v>27</v>
      </c>
      <c r="F80" s="43">
        <v>35.15</v>
      </c>
      <c r="G80" s="14">
        <v>3.86</v>
      </c>
      <c r="H80" s="14">
        <f t="shared" si="31"/>
        <v>4.76</v>
      </c>
      <c r="I80" s="14">
        <f t="shared" si="32"/>
        <v>167.31</v>
      </c>
    </row>
    <row r="81" spans="1:9" ht="54" x14ac:dyDescent="0.25">
      <c r="A81" s="12" t="s">
        <v>192</v>
      </c>
      <c r="B81" s="33" t="s">
        <v>12</v>
      </c>
      <c r="C81" s="12" t="s">
        <v>199</v>
      </c>
      <c r="D81" s="46" t="s">
        <v>198</v>
      </c>
      <c r="E81" s="13" t="s">
        <v>27</v>
      </c>
      <c r="F81" s="43">
        <v>302.22000000000003</v>
      </c>
      <c r="G81" s="14">
        <v>29.46</v>
      </c>
      <c r="H81" s="14">
        <f t="shared" si="31"/>
        <v>36.369999999999997</v>
      </c>
      <c r="I81" s="14">
        <f t="shared" si="32"/>
        <v>10991.74</v>
      </c>
    </row>
    <row r="82" spans="1:9" ht="36" x14ac:dyDescent="0.25">
      <c r="A82" s="12" t="s">
        <v>193</v>
      </c>
      <c r="B82" s="33" t="s">
        <v>12</v>
      </c>
      <c r="C82" s="12" t="s">
        <v>201</v>
      </c>
      <c r="D82" s="46" t="s">
        <v>200</v>
      </c>
      <c r="E82" s="13" t="s">
        <v>27</v>
      </c>
      <c r="F82" s="43">
        <v>758.52</v>
      </c>
      <c r="G82" s="65">
        <v>16.399999999999999</v>
      </c>
      <c r="H82" s="14">
        <f t="shared" si="31"/>
        <v>20.239999999999998</v>
      </c>
      <c r="I82" s="14">
        <f t="shared" si="32"/>
        <v>15352.44</v>
      </c>
    </row>
    <row r="83" spans="1:9" ht="36" x14ac:dyDescent="0.25">
      <c r="A83" s="12" t="s">
        <v>202</v>
      </c>
      <c r="B83" s="33" t="s">
        <v>12</v>
      </c>
      <c r="C83" s="12" t="s">
        <v>206</v>
      </c>
      <c r="D83" s="46" t="s">
        <v>205</v>
      </c>
      <c r="E83" s="13" t="s">
        <v>27</v>
      </c>
      <c r="F83" s="43">
        <v>35.15</v>
      </c>
      <c r="G83" s="65">
        <v>20.62</v>
      </c>
      <c r="H83" s="14">
        <f t="shared" si="31"/>
        <v>25.45</v>
      </c>
      <c r="I83" s="14">
        <f t="shared" si="32"/>
        <v>894.57</v>
      </c>
    </row>
    <row r="84" spans="1:9" ht="36" x14ac:dyDescent="0.25">
      <c r="A84" s="12" t="s">
        <v>203</v>
      </c>
      <c r="B84" s="33" t="s">
        <v>12</v>
      </c>
      <c r="C84" s="12" t="s">
        <v>208</v>
      </c>
      <c r="D84" s="46" t="s">
        <v>207</v>
      </c>
      <c r="E84" s="13" t="s">
        <v>27</v>
      </c>
      <c r="F84" s="43">
        <v>35.15</v>
      </c>
      <c r="G84" s="65">
        <v>9.61</v>
      </c>
      <c r="H84" s="14">
        <f t="shared" si="31"/>
        <v>11.86</v>
      </c>
      <c r="I84" s="14">
        <f t="shared" si="32"/>
        <v>416.88</v>
      </c>
    </row>
    <row r="85" spans="1:9" ht="36" x14ac:dyDescent="0.25">
      <c r="A85" s="12" t="s">
        <v>204</v>
      </c>
      <c r="B85" s="33" t="s">
        <v>12</v>
      </c>
      <c r="C85" s="12" t="s">
        <v>210</v>
      </c>
      <c r="D85" s="46" t="s">
        <v>209</v>
      </c>
      <c r="E85" s="13" t="s">
        <v>27</v>
      </c>
      <c r="F85" s="43">
        <v>1064.8800000000001</v>
      </c>
      <c r="G85" s="14">
        <v>7.62</v>
      </c>
      <c r="H85" s="14">
        <f t="shared" si="31"/>
        <v>9.41</v>
      </c>
      <c r="I85" s="14">
        <f t="shared" si="32"/>
        <v>10020.52</v>
      </c>
    </row>
    <row r="86" spans="1:9" ht="36" x14ac:dyDescent="0.25">
      <c r="A86" s="12" t="s">
        <v>237</v>
      </c>
      <c r="B86" s="33" t="s">
        <v>20</v>
      </c>
      <c r="C86" s="12">
        <v>102491</v>
      </c>
      <c r="D86" s="46" t="s">
        <v>238</v>
      </c>
      <c r="E86" s="13" t="s">
        <v>27</v>
      </c>
      <c r="F86" s="43">
        <v>85</v>
      </c>
      <c r="G86" s="14">
        <v>22.27</v>
      </c>
      <c r="H86" s="14">
        <f t="shared" ref="H86" si="33">IF(C86=0,"",ROUND(G86+G86*$I$6,2))</f>
        <v>27.49</v>
      </c>
      <c r="I86" s="14">
        <f t="shared" ref="I86" si="34">IF(C86=0,"",ROUND(F86*H86,2))</f>
        <v>2336.65</v>
      </c>
    </row>
    <row r="87" spans="1:9" ht="18.75" x14ac:dyDescent="0.25">
      <c r="A87" s="15"/>
      <c r="B87" s="15"/>
      <c r="C87" s="12"/>
      <c r="D87" s="63"/>
      <c r="E87" s="17"/>
      <c r="F87" s="43"/>
      <c r="G87" s="18"/>
      <c r="H87" s="18"/>
      <c r="I87" s="19"/>
    </row>
    <row r="88" spans="1:9" ht="23.25" x14ac:dyDescent="0.35">
      <c r="A88" s="20"/>
      <c r="B88" s="20"/>
      <c r="C88" s="21"/>
      <c r="D88" s="22" t="s">
        <v>11</v>
      </c>
      <c r="E88" s="23"/>
      <c r="F88" s="44"/>
      <c r="G88" s="24"/>
      <c r="H88" s="24"/>
      <c r="I88" s="24">
        <f>I9+I12+I26+I36 + I50 + I56 + I63 + I74 +I78</f>
        <v>191347.04</v>
      </c>
    </row>
    <row r="91" spans="1:9" ht="18" x14ac:dyDescent="0.25">
      <c r="D91" s="34"/>
    </row>
    <row r="92" spans="1:9" ht="18" x14ac:dyDescent="0.25">
      <c r="D92" s="35" t="s">
        <v>46</v>
      </c>
      <c r="G92" s="25"/>
    </row>
    <row r="93" spans="1:9" ht="18" x14ac:dyDescent="0.25">
      <c r="D93" s="35" t="s">
        <v>33</v>
      </c>
    </row>
    <row r="94" spans="1:9" ht="18" x14ac:dyDescent="0.25">
      <c r="D94" s="35" t="s">
        <v>47</v>
      </c>
    </row>
    <row r="96" spans="1:9" x14ac:dyDescent="0.25">
      <c r="G96" s="25"/>
    </row>
  </sheetData>
  <mergeCells count="22">
    <mergeCell ref="A5:E5"/>
    <mergeCell ref="F5:F7"/>
    <mergeCell ref="G5:G7"/>
    <mergeCell ref="A6:E6"/>
    <mergeCell ref="H6:H7"/>
    <mergeCell ref="A1:I1"/>
    <mergeCell ref="A2:F2"/>
    <mergeCell ref="G2:I2"/>
    <mergeCell ref="A4:E4"/>
    <mergeCell ref="F4:I4"/>
    <mergeCell ref="A3:E3"/>
    <mergeCell ref="G36:H36"/>
    <mergeCell ref="I6:I7"/>
    <mergeCell ref="A7:E7"/>
    <mergeCell ref="G9:H9"/>
    <mergeCell ref="G12:H12"/>
    <mergeCell ref="G26:H26"/>
    <mergeCell ref="G50:H50"/>
    <mergeCell ref="G56:H56"/>
    <mergeCell ref="G63:H63"/>
    <mergeCell ref="G74:H74"/>
    <mergeCell ref="G78:H78"/>
  </mergeCells>
  <phoneticPr fontId="18" type="noConversion"/>
  <dataValidations count="1">
    <dataValidation type="list" allowBlank="1" showInputMessage="1" showErrorMessage="1" sqref="B10 B37:B49 B79:B86 B13:B24 B51:B55 B64:B73 B27:B34 B75:B77 B57:B62" xr:uid="{00000000-0002-0000-0000-000000000000}">
      <formula1>$P$2:$P$5</formula1>
    </dataValidation>
  </dataValidations>
  <pageMargins left="0.25" right="0.25" top="0.75" bottom="0.75" header="0.3" footer="0.3"/>
  <pageSetup paperSize="9" scale="57" fitToHeight="0" orientation="landscape" r:id="rId1"/>
  <headerFooter>
    <oddFooter>Página &amp;P de &amp;N</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1</xdr:col>
                <xdr:colOff>200025</xdr:colOff>
                <xdr:row>0</xdr:row>
                <xdr:rowOff>38100</xdr:rowOff>
              </from>
              <to>
                <xdr:col>2</xdr:col>
                <xdr:colOff>323850</xdr:colOff>
                <xdr:row>0</xdr:row>
                <xdr:rowOff>895350</xdr:rowOff>
              </to>
            </anchor>
          </objectPr>
        </oleObject>
      </mc:Choice>
      <mc:Fallback>
        <oleObject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8929-94EE-4A47-A527-0DA5B12CAB97}">
  <sheetPr>
    <pageSetUpPr fitToPage="1"/>
  </sheetPr>
  <dimension ref="A2:L28"/>
  <sheetViews>
    <sheetView showGridLines="0" tabSelected="1" topLeftCell="A16" zoomScale="115" zoomScaleNormal="115" workbookViewId="0">
      <selection activeCell="G1" sqref="A1:G29"/>
    </sheetView>
  </sheetViews>
  <sheetFormatPr defaultRowHeight="15" x14ac:dyDescent="0.25"/>
  <cols>
    <col min="1" max="1" width="13.42578125" style="40" bestFit="1" customWidth="1"/>
    <col min="2" max="2" width="17" style="40" customWidth="1"/>
    <col min="3" max="3" width="68" style="40" customWidth="1"/>
    <col min="4" max="4" width="9.5703125" style="40" customWidth="1"/>
    <col min="5" max="5" width="9.7109375" style="40" customWidth="1"/>
    <col min="6" max="6" width="11.140625" style="40" customWidth="1"/>
    <col min="7" max="7" width="12.85546875" style="40" customWidth="1"/>
    <col min="8" max="16384" width="9.140625" style="40"/>
  </cols>
  <sheetData>
    <row r="2" spans="1:12" ht="31.5" x14ac:dyDescent="0.5">
      <c r="A2" s="85" t="s">
        <v>24</v>
      </c>
      <c r="B2" s="85"/>
      <c r="C2" s="85"/>
      <c r="D2" s="85"/>
      <c r="E2" s="85"/>
      <c r="F2" s="85"/>
      <c r="G2" s="85"/>
    </row>
    <row r="3" spans="1:12" ht="31.5" x14ac:dyDescent="0.5">
      <c r="A3" s="27"/>
      <c r="B3" s="27"/>
      <c r="C3" s="28"/>
      <c r="D3" s="27"/>
      <c r="E3" s="27"/>
      <c r="F3" s="27"/>
      <c r="L3" s="40" t="s">
        <v>12</v>
      </c>
    </row>
    <row r="4" spans="1:12" s="29" customFormat="1" x14ac:dyDescent="0.25">
      <c r="A4" s="86" t="s">
        <v>133</v>
      </c>
      <c r="B4" s="86"/>
      <c r="C4" s="86"/>
      <c r="D4" s="86"/>
      <c r="E4" s="86"/>
      <c r="F4" s="86"/>
      <c r="G4" s="86"/>
      <c r="L4" s="40" t="s">
        <v>20</v>
      </c>
    </row>
    <row r="5" spans="1:12" s="29" customFormat="1" x14ac:dyDescent="0.25">
      <c r="A5" s="87" t="s">
        <v>134</v>
      </c>
      <c r="B5" s="87"/>
      <c r="C5" s="87"/>
      <c r="D5" s="87"/>
      <c r="E5" s="87"/>
      <c r="F5" s="87"/>
      <c r="G5" s="87"/>
      <c r="L5" s="40" t="s">
        <v>21</v>
      </c>
    </row>
    <row r="7" spans="1:12" x14ac:dyDescent="0.25">
      <c r="A7" s="30" t="s">
        <v>25</v>
      </c>
      <c r="B7" s="30" t="s">
        <v>26</v>
      </c>
      <c r="C7" s="31" t="s">
        <v>132</v>
      </c>
      <c r="D7" s="30" t="s">
        <v>29</v>
      </c>
      <c r="E7" s="32">
        <v>1</v>
      </c>
      <c r="F7" s="30"/>
      <c r="G7" s="37">
        <f>SUM(G8:G11)</f>
        <v>163.27000000000001</v>
      </c>
    </row>
    <row r="8" spans="1:12" ht="50.25" customHeight="1" x14ac:dyDescent="0.25">
      <c r="A8" s="47" t="s">
        <v>21</v>
      </c>
      <c r="B8" s="48">
        <v>4351</v>
      </c>
      <c r="C8" s="49" t="s">
        <v>137</v>
      </c>
      <c r="D8" s="50" t="s">
        <v>29</v>
      </c>
      <c r="E8" s="51">
        <v>6</v>
      </c>
      <c r="F8" s="51">
        <v>20.03</v>
      </c>
      <c r="G8" s="52">
        <f t="shared" ref="G8:G11" si="0">ROUND(E8*F8,2)</f>
        <v>120.18</v>
      </c>
    </row>
    <row r="9" spans="1:12" s="53" customFormat="1" ht="41.25" customHeight="1" x14ac:dyDescent="0.25">
      <c r="A9" s="47" t="s">
        <v>21</v>
      </c>
      <c r="B9" s="48">
        <v>37329</v>
      </c>
      <c r="C9" s="49" t="s">
        <v>135</v>
      </c>
      <c r="D9" s="50" t="s">
        <v>49</v>
      </c>
      <c r="E9" s="51">
        <v>7.6499999999999999E-2</v>
      </c>
      <c r="F9" s="51">
        <v>81.62</v>
      </c>
      <c r="G9" s="52">
        <f t="shared" si="0"/>
        <v>6.24</v>
      </c>
    </row>
    <row r="10" spans="1:12" ht="15" customHeight="1" x14ac:dyDescent="0.25">
      <c r="A10" s="47" t="s">
        <v>20</v>
      </c>
      <c r="B10" s="48">
        <v>88267</v>
      </c>
      <c r="C10" s="49" t="s">
        <v>136</v>
      </c>
      <c r="D10" s="50" t="s">
        <v>30</v>
      </c>
      <c r="E10" s="51">
        <v>0.87880000000000003</v>
      </c>
      <c r="F10" s="51">
        <v>30.48</v>
      </c>
      <c r="G10" s="52">
        <f t="shared" si="0"/>
        <v>26.79</v>
      </c>
    </row>
    <row r="11" spans="1:12" ht="15" customHeight="1" x14ac:dyDescent="0.25">
      <c r="A11" s="47" t="s">
        <v>20</v>
      </c>
      <c r="B11" s="48">
        <v>88316</v>
      </c>
      <c r="C11" s="49" t="s">
        <v>1</v>
      </c>
      <c r="D11" s="50" t="s">
        <v>30</v>
      </c>
      <c r="E11" s="51">
        <v>0.44429999999999997</v>
      </c>
      <c r="F11" s="51">
        <v>22.64</v>
      </c>
      <c r="G11" s="52">
        <f t="shared" si="0"/>
        <v>10.06</v>
      </c>
    </row>
    <row r="12" spans="1:12" s="27" customFormat="1" ht="15" customHeight="1" x14ac:dyDescent="0.25">
      <c r="A12" s="54"/>
      <c r="B12" s="57"/>
      <c r="C12" s="58"/>
      <c r="D12" s="55"/>
      <c r="E12" s="59"/>
      <c r="F12" s="59"/>
      <c r="G12" s="56"/>
    </row>
    <row r="13" spans="1:12" x14ac:dyDescent="0.25">
      <c r="A13" s="30" t="s">
        <v>25</v>
      </c>
      <c r="B13" s="30" t="s">
        <v>223</v>
      </c>
      <c r="C13" s="31" t="s">
        <v>224</v>
      </c>
      <c r="D13" s="30" t="s">
        <v>29</v>
      </c>
      <c r="E13" s="32">
        <v>1</v>
      </c>
      <c r="F13" s="30"/>
      <c r="G13" s="37">
        <f>SUM(G14:G18)</f>
        <v>2083.25</v>
      </c>
    </row>
    <row r="14" spans="1:12" ht="50.25" customHeight="1" x14ac:dyDescent="0.25">
      <c r="A14" s="47" t="s">
        <v>20</v>
      </c>
      <c r="B14" s="48">
        <v>88264</v>
      </c>
      <c r="C14" s="53" t="s">
        <v>239</v>
      </c>
      <c r="D14" s="50" t="s">
        <v>240</v>
      </c>
      <c r="E14" s="51">
        <v>8</v>
      </c>
      <c r="F14" s="51">
        <v>31.63</v>
      </c>
      <c r="G14" s="52">
        <f t="shared" ref="G14:G18" si="1">ROUND(E14*F14,2)</f>
        <v>253.04</v>
      </c>
    </row>
    <row r="15" spans="1:12" s="53" customFormat="1" ht="48.75" customHeight="1" x14ac:dyDescent="0.25">
      <c r="A15" s="47" t="s">
        <v>20</v>
      </c>
      <c r="B15" s="48">
        <v>91862</v>
      </c>
      <c r="C15" s="49" t="s">
        <v>241</v>
      </c>
      <c r="D15" s="50" t="s">
        <v>28</v>
      </c>
      <c r="E15" s="51">
        <v>12</v>
      </c>
      <c r="F15" s="51">
        <v>10.64</v>
      </c>
      <c r="G15" s="52">
        <f t="shared" si="1"/>
        <v>127.68</v>
      </c>
    </row>
    <row r="16" spans="1:12" ht="54.75" customHeight="1" x14ac:dyDescent="0.25">
      <c r="A16" s="47" t="s">
        <v>20</v>
      </c>
      <c r="B16" s="48">
        <v>101562</v>
      </c>
      <c r="C16" s="49" t="s">
        <v>242</v>
      </c>
      <c r="D16" s="50" t="s">
        <v>28</v>
      </c>
      <c r="E16" s="51">
        <v>48</v>
      </c>
      <c r="F16" s="51">
        <v>25.25</v>
      </c>
      <c r="G16" s="52">
        <f t="shared" si="1"/>
        <v>1212</v>
      </c>
    </row>
    <row r="17" spans="1:8" ht="54.75" customHeight="1" x14ac:dyDescent="0.25">
      <c r="A17" s="47"/>
      <c r="B17" s="48" t="s">
        <v>244</v>
      </c>
      <c r="C17" s="49" t="s">
        <v>243</v>
      </c>
      <c r="D17" s="50" t="s">
        <v>29</v>
      </c>
      <c r="E17" s="51">
        <v>1</v>
      </c>
      <c r="F17" s="51">
        <f>(178.98+269.9+328.05)/3</f>
        <v>258.97666666666669</v>
      </c>
      <c r="G17" s="52">
        <f t="shared" si="1"/>
        <v>258.98</v>
      </c>
    </row>
    <row r="18" spans="1:8" ht="15" customHeight="1" x14ac:dyDescent="0.25">
      <c r="A18" s="47"/>
      <c r="B18" s="48" t="s">
        <v>246</v>
      </c>
      <c r="C18" s="49" t="s">
        <v>245</v>
      </c>
      <c r="D18" s="50" t="s">
        <v>29</v>
      </c>
      <c r="E18" s="51">
        <v>1</v>
      </c>
      <c r="F18" s="51">
        <f>(209.99+309+175.65)/3</f>
        <v>231.54666666666665</v>
      </c>
      <c r="G18" s="52">
        <f t="shared" si="1"/>
        <v>231.55</v>
      </c>
    </row>
    <row r="19" spans="1:8" ht="15" customHeight="1" x14ac:dyDescent="0.25">
      <c r="A19" s="54"/>
      <c r="B19" s="57"/>
      <c r="C19" s="58"/>
      <c r="D19" s="55"/>
      <c r="E19" s="59"/>
      <c r="F19" s="59"/>
      <c r="G19" s="56"/>
      <c r="H19" s="27"/>
    </row>
    <row r="20" spans="1:8" ht="30" x14ac:dyDescent="0.25">
      <c r="A20" s="30" t="s">
        <v>25</v>
      </c>
      <c r="B20" s="30" t="s">
        <v>226</v>
      </c>
      <c r="C20" s="31" t="s">
        <v>225</v>
      </c>
      <c r="D20" s="30" t="s">
        <v>29</v>
      </c>
      <c r="E20" s="32">
        <v>1</v>
      </c>
      <c r="F20" s="30"/>
      <c r="G20" s="37">
        <f>SUM(G21:G24)</f>
        <v>639.18000000000006</v>
      </c>
    </row>
    <row r="21" spans="1:8" ht="50.25" customHeight="1" x14ac:dyDescent="0.25">
      <c r="A21" s="47" t="s">
        <v>20</v>
      </c>
      <c r="B21" s="48">
        <v>88315</v>
      </c>
      <c r="C21" s="49" t="s">
        <v>247</v>
      </c>
      <c r="D21" s="50" t="s">
        <v>240</v>
      </c>
      <c r="E21" s="51">
        <v>2</v>
      </c>
      <c r="F21" s="51">
        <v>30.97</v>
      </c>
      <c r="G21" s="52">
        <f t="shared" ref="G21:G24" si="2">ROUND(E21*F21,2)</f>
        <v>61.94</v>
      </c>
    </row>
    <row r="22" spans="1:8" s="53" customFormat="1" ht="41.25" customHeight="1" x14ac:dyDescent="0.25">
      <c r="A22" s="47" t="s">
        <v>20</v>
      </c>
      <c r="B22" s="48">
        <v>88316</v>
      </c>
      <c r="C22" s="49" t="s">
        <v>1</v>
      </c>
      <c r="D22" s="50" t="s">
        <v>240</v>
      </c>
      <c r="E22" s="51">
        <v>2</v>
      </c>
      <c r="F22" s="51">
        <v>22.64</v>
      </c>
      <c r="G22" s="52">
        <f t="shared" si="2"/>
        <v>45.28</v>
      </c>
    </row>
    <row r="23" spans="1:8" ht="60" customHeight="1" x14ac:dyDescent="0.25">
      <c r="A23" s="47" t="s">
        <v>12</v>
      </c>
      <c r="B23" s="48" t="s">
        <v>249</v>
      </c>
      <c r="C23" s="49" t="s">
        <v>248</v>
      </c>
      <c r="D23" s="50" t="s">
        <v>250</v>
      </c>
      <c r="E23" s="51">
        <v>1</v>
      </c>
      <c r="F23" s="51">
        <v>16.739999999999998</v>
      </c>
      <c r="G23" s="52">
        <f t="shared" si="2"/>
        <v>16.739999999999998</v>
      </c>
    </row>
    <row r="24" spans="1:8" ht="15" customHeight="1" x14ac:dyDescent="0.25">
      <c r="A24" s="47"/>
      <c r="B24" s="48" t="s">
        <v>246</v>
      </c>
      <c r="C24" s="49" t="s">
        <v>251</v>
      </c>
      <c r="D24" s="50" t="s">
        <v>29</v>
      </c>
      <c r="E24" s="51">
        <v>1</v>
      </c>
      <c r="F24" s="51">
        <f>(329.9+605+610.76)/3</f>
        <v>515.21999999999991</v>
      </c>
      <c r="G24" s="52">
        <f t="shared" si="2"/>
        <v>515.22</v>
      </c>
    </row>
    <row r="25" spans="1:8" ht="35.25" customHeight="1" x14ac:dyDescent="0.25">
      <c r="C25" s="38"/>
    </row>
    <row r="26" spans="1:8" x14ac:dyDescent="0.25">
      <c r="C26" s="39" t="s">
        <v>46</v>
      </c>
    </row>
    <row r="27" spans="1:8" x14ac:dyDescent="0.25">
      <c r="C27" s="39" t="s">
        <v>33</v>
      </c>
    </row>
    <row r="28" spans="1:8" x14ac:dyDescent="0.25">
      <c r="C28" s="39" t="s">
        <v>47</v>
      </c>
    </row>
  </sheetData>
  <mergeCells count="3">
    <mergeCell ref="A2:G2"/>
    <mergeCell ref="A4:G4"/>
    <mergeCell ref="A5:G5"/>
  </mergeCells>
  <phoneticPr fontId="18" type="noConversion"/>
  <dataValidations disablePrompts="1" count="1">
    <dataValidation type="list" allowBlank="1" showInputMessage="1" showErrorMessage="1" sqref="A8:A12 A14:A19 A21:A24" xr:uid="{F739AD14-DA5E-40A1-89ED-F9FAFDF94131}">
      <formula1>$L$3:$L$5</formula1>
    </dataValidation>
  </dataValidations>
  <pageMargins left="0.511811024" right="0.511811024" top="0.78740157499999996" bottom="0.78740157499999996" header="0.31496062000000002" footer="0.31496062000000002"/>
  <pageSetup paperSize="9" scale="7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ORÇAMENTO </vt:lpstr>
      <vt:lpstr>COMPOSIÇÕES </vt:lpstr>
      <vt:lpstr>'ORÇAMENTO '!Area_de_impressao</vt:lpstr>
      <vt:lpstr>'ORÇAMENTO '!Titulos_de_impressao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Vivêncio Sathler</dc:creator>
  <cp:lastModifiedBy>DESKTOP</cp:lastModifiedBy>
  <cp:lastPrinted>2025-07-02T17:04:43Z</cp:lastPrinted>
  <dcterms:created xsi:type="dcterms:W3CDTF">2017-08-15T18:29:29Z</dcterms:created>
  <dcterms:modified xsi:type="dcterms:W3CDTF">2025-07-02T17:05:29Z</dcterms:modified>
</cp:coreProperties>
</file>